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Gholak Surena\پرتفوی ماهانه\"/>
    </mc:Choice>
  </mc:AlternateContent>
  <xr:revisionPtr revIDLastSave="0" documentId="13_ncr:1_{2D5737F2-8C47-453C-B40E-4736D79D4DDA}" xr6:coauthVersionLast="47" xr6:coauthVersionMax="47" xr10:uidLastSave="{00000000-0000-0000-0000-000000000000}"/>
  <bookViews>
    <workbookView xWindow="14400" yWindow="0" windowWidth="14400" windowHeight="15600" tabRatio="899" firstSheet="15" activeTab="1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پرده بانکی" sheetId="13" r:id="rId11"/>
    <sheet name="درآمد سرمایه گذاری در اوراق به" sheetId="11" r:id="rId12"/>
    <sheet name="مبالغ تخصیصی اوراق" sheetId="12" r:id="rId13"/>
    <sheet name="سایر درآمدها" sheetId="14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Print_Area" localSheetId="4">اوراق!$A$1:$AL$14</definedName>
    <definedName name="_xlnm.Print_Area" localSheetId="2">'اوراق مشتقه'!$A$1:$AV$15</definedName>
    <definedName name="_xlnm.Print_Area" localSheetId="5">'تعدیل قیمت'!$A$1:$N$12</definedName>
    <definedName name="_xlnm.Print_Area" localSheetId="7">درآمد!$A$1:$K$11</definedName>
    <definedName name="_xlnm.Print_Area" localSheetId="10">'درآمد سپرده بانکی'!$A$1:$F$36</definedName>
    <definedName name="_xlnm.Print_Area" localSheetId="11">'درآمد سرمایه گذاری در اوراق به'!$A$1:$R$19</definedName>
    <definedName name="_xlnm.Print_Area" localSheetId="8">'درآمد سرمایه گذاری در سهام'!$A$1:$W$10</definedName>
    <definedName name="_xlnm.Print_Area" localSheetId="9">'درآمد سرمایه گذاری در صندوق'!$A$1:$V$15</definedName>
    <definedName name="_xlnm.Print_Area" localSheetId="14">'درآمد سود سهام'!$A$1:$T$8</definedName>
    <definedName name="_xlnm.Print_Area" localSheetId="18">'درآمد ناشی از تغییر قیمت اوراق'!$A$1:$S$14</definedName>
    <definedName name="_xlnm.Print_Area" localSheetId="17">'درآمد ناشی از فروش'!$A$1:$Q$25</definedName>
    <definedName name="_xlnm.Print_Area" localSheetId="13">'سایر درآمدها'!$A$1:$G$10</definedName>
    <definedName name="_xlnm.Print_Area" localSheetId="6">سپرده!$A$1:$K$24</definedName>
    <definedName name="_xlnm.Print_Area" localSheetId="1">سهام!$A$1:$AB$10</definedName>
    <definedName name="_xlnm.Print_Area" localSheetId="15">'سود اوراق بهادار'!$A$1:$Q$14</definedName>
    <definedName name="_xlnm.Print_Area" localSheetId="16">'سود سپرده بانکی'!$A$1:$N$36</definedName>
    <definedName name="_xlnm.Print_Area" localSheetId="0">'صورت وضعیت'!$A$1:$C$13</definedName>
    <definedName name="_xlnm.Print_Area" localSheetId="12">'مبالغ تخصیصی اوراق'!$A$1:$P$8</definedName>
    <definedName name="_xlnm.Print_Area" localSheetId="3">'واحدهای صندوق'!$A$1:$AB$9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21" l="1"/>
  <c r="I12" i="21"/>
  <c r="AJ14" i="5" l="1"/>
  <c r="C14" i="21"/>
  <c r="F10" i="8"/>
  <c r="S10" i="10"/>
  <c r="S9" i="10"/>
  <c r="S8" i="10"/>
  <c r="S15" i="10"/>
  <c r="L15" i="10"/>
  <c r="K12" i="6"/>
  <c r="I9" i="6"/>
  <c r="I8" i="6"/>
  <c r="C12" i="6"/>
  <c r="AL9" i="5"/>
  <c r="AH14" i="5"/>
  <c r="F9" i="8"/>
  <c r="F8" i="8"/>
  <c r="M12" i="11"/>
  <c r="Q12" i="11" l="1"/>
  <c r="Q21" i="19"/>
  <c r="M7" i="11"/>
  <c r="I11" i="11"/>
  <c r="I23" i="19"/>
  <c r="E8" i="11"/>
  <c r="I8" i="11" s="1"/>
  <c r="E9" i="11"/>
  <c r="E12" i="11"/>
  <c r="I12" i="11" s="1"/>
  <c r="I13" i="11"/>
  <c r="I14" i="11"/>
  <c r="I15" i="11"/>
  <c r="I16" i="11"/>
  <c r="E17" i="11"/>
  <c r="I17" i="11" s="1"/>
  <c r="E18" i="11"/>
  <c r="I18" i="11" s="1"/>
  <c r="E7" i="11"/>
  <c r="Q7" i="21"/>
  <c r="M24" i="19"/>
  <c r="K24" i="19"/>
  <c r="K19" i="11"/>
  <c r="K7" i="11"/>
  <c r="K11" i="11"/>
  <c r="K13" i="11"/>
  <c r="K14" i="11"/>
  <c r="K15" i="11"/>
  <c r="G19" i="11"/>
  <c r="O14" i="21"/>
  <c r="Q13" i="21"/>
  <c r="Q12" i="21"/>
  <c r="Q10" i="21"/>
  <c r="Q9" i="21"/>
  <c r="Q8" i="21"/>
  <c r="I8" i="21"/>
  <c r="I9" i="21"/>
  <c r="I10" i="21"/>
  <c r="I13" i="21"/>
  <c r="I7" i="21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2" i="19"/>
  <c r="Q23" i="19"/>
  <c r="O24" i="19"/>
  <c r="Q7" i="11" l="1"/>
  <c r="Q7" i="19"/>
  <c r="I21" i="19"/>
  <c r="G24" i="19"/>
  <c r="E24" i="19"/>
  <c r="I12" i="19"/>
  <c r="I22" i="19"/>
  <c r="C24" i="19"/>
  <c r="I13" i="19"/>
  <c r="I14" i="19"/>
  <c r="I15" i="19"/>
  <c r="I16" i="19"/>
  <c r="I17" i="19"/>
  <c r="I18" i="19"/>
  <c r="I19" i="19"/>
  <c r="I20" i="19"/>
  <c r="I10" i="19" l="1"/>
  <c r="I9" i="19"/>
  <c r="M28" i="18"/>
  <c r="M35" i="18"/>
  <c r="E36" i="13"/>
  <c r="E8" i="13"/>
  <c r="E9" i="13"/>
  <c r="E10" i="13"/>
  <c r="E11" i="13"/>
  <c r="E12" i="13"/>
  <c r="E13" i="13"/>
  <c r="E14" i="13"/>
  <c r="E15" i="13"/>
  <c r="E16" i="13"/>
  <c r="E17" i="13"/>
  <c r="E18" i="13"/>
  <c r="E21" i="13"/>
  <c r="E22" i="13"/>
  <c r="E23" i="13"/>
  <c r="E24" i="13"/>
  <c r="E25" i="13"/>
  <c r="E26" i="13"/>
  <c r="E28" i="13"/>
  <c r="E29" i="13"/>
  <c r="E30" i="13"/>
  <c r="E31" i="13"/>
  <c r="E32" i="13"/>
  <c r="E33" i="13"/>
  <c r="E34" i="13"/>
  <c r="E35" i="13"/>
  <c r="E7" i="13"/>
  <c r="G19" i="18"/>
  <c r="C8" i="13"/>
  <c r="C9" i="13"/>
  <c r="C10" i="13"/>
  <c r="C11" i="13"/>
  <c r="C12" i="13"/>
  <c r="C13" i="13"/>
  <c r="C14" i="13"/>
  <c r="C15" i="13"/>
  <c r="C16" i="13"/>
  <c r="C17" i="13"/>
  <c r="C18" i="13"/>
  <c r="C21" i="13"/>
  <c r="C22" i="13"/>
  <c r="C23" i="13"/>
  <c r="C24" i="13"/>
  <c r="C25" i="13"/>
  <c r="C26" i="13"/>
  <c r="C28" i="13"/>
  <c r="C29" i="13"/>
  <c r="C32" i="13"/>
  <c r="C33" i="13"/>
  <c r="C34" i="13"/>
  <c r="C35" i="13"/>
  <c r="C7" i="13"/>
  <c r="G9" i="18"/>
  <c r="G10" i="18"/>
  <c r="G30" i="18" l="1"/>
  <c r="G31" i="18"/>
  <c r="G32" i="18"/>
  <c r="G33" i="18"/>
  <c r="G34" i="18"/>
  <c r="G35" i="18"/>
  <c r="G8" i="18"/>
  <c r="G11" i="18"/>
  <c r="G12" i="18"/>
  <c r="G13" i="18"/>
  <c r="G14" i="18"/>
  <c r="G15" i="18"/>
  <c r="G16" i="18"/>
  <c r="G17" i="18"/>
  <c r="G18" i="18"/>
  <c r="G20" i="18"/>
  <c r="G21" i="18"/>
  <c r="G22" i="18"/>
  <c r="G23" i="18"/>
  <c r="G24" i="18"/>
  <c r="G25" i="18"/>
  <c r="G26" i="18"/>
  <c r="G27" i="18"/>
  <c r="G28" i="18"/>
  <c r="G29" i="18"/>
  <c r="G7" i="18"/>
  <c r="I14" i="7" l="1"/>
  <c r="K14" i="7" s="1"/>
  <c r="K8" i="7"/>
  <c r="K15" i="7"/>
  <c r="K19" i="7"/>
  <c r="C22" i="7"/>
  <c r="E22" i="7"/>
  <c r="G22" i="7"/>
  <c r="I22" i="7"/>
  <c r="I16" i="7"/>
  <c r="K16" i="7" s="1"/>
  <c r="I12" i="7"/>
  <c r="K12" i="7" s="1"/>
  <c r="I13" i="7"/>
  <c r="K13" i="7" s="1"/>
  <c r="I15" i="7"/>
  <c r="I11" i="7"/>
  <c r="K11" i="7" s="1"/>
  <c r="I9" i="7"/>
  <c r="K9" i="7" s="1"/>
  <c r="I10" i="7"/>
  <c r="K10" i="7" s="1"/>
  <c r="I8" i="7"/>
  <c r="I7" i="7"/>
  <c r="K7" i="7" s="1"/>
  <c r="I17" i="7"/>
  <c r="K17" i="7" s="1"/>
  <c r="I19" i="7"/>
  <c r="I20" i="7"/>
  <c r="K20" i="7" s="1"/>
  <c r="I21" i="7"/>
  <c r="K21" i="7" s="1"/>
  <c r="I18" i="7"/>
  <c r="K18" i="7" s="1"/>
  <c r="AL10" i="5"/>
  <c r="AL11" i="5"/>
  <c r="AL12" i="5"/>
  <c r="AL13" i="5"/>
  <c r="AL14" i="5" l="1"/>
  <c r="K22" i="7"/>
  <c r="AD12" i="5"/>
  <c r="AD9" i="5"/>
  <c r="AD8" i="5"/>
  <c r="Q16" i="11" l="1"/>
  <c r="Q12" i="17"/>
  <c r="K12" i="17"/>
  <c r="M34" i="18"/>
  <c r="M33" i="18"/>
  <c r="M32" i="18"/>
  <c r="M29" i="18"/>
  <c r="I10" i="6" l="1"/>
  <c r="I11" i="6"/>
  <c r="AD10" i="5"/>
  <c r="AD11" i="5"/>
  <c r="AD13" i="5"/>
  <c r="Q8" i="17" l="1"/>
  <c r="Q9" i="17"/>
  <c r="Q10" i="17"/>
  <c r="Q11" i="17"/>
  <c r="Q13" i="17"/>
  <c r="Q7" i="17"/>
  <c r="K8" i="17"/>
  <c r="K9" i="17"/>
  <c r="K10" i="17"/>
  <c r="K11" i="17"/>
  <c r="K13" i="17"/>
  <c r="K7" i="17"/>
  <c r="I7" i="11"/>
  <c r="H8" i="10"/>
  <c r="I9" i="11" l="1"/>
  <c r="I10" i="11"/>
  <c r="H11" i="10"/>
  <c r="J11" i="10" s="1"/>
  <c r="H13" i="10"/>
  <c r="H14" i="10"/>
  <c r="H9" i="10"/>
  <c r="J9" i="10" s="1"/>
  <c r="H10" i="10"/>
  <c r="J10" i="10" s="1"/>
  <c r="B15" i="10"/>
  <c r="M7" i="18"/>
  <c r="K36" i="18"/>
  <c r="E36" i="18"/>
  <c r="C36" i="13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G14" i="21"/>
  <c r="E14" i="21"/>
  <c r="S11" i="10"/>
  <c r="S13" i="10"/>
  <c r="S14" i="10"/>
  <c r="I9" i="4"/>
  <c r="W9" i="4"/>
  <c r="Q9" i="4"/>
  <c r="O19" i="11"/>
  <c r="M19" i="11"/>
  <c r="G36" i="18" l="1"/>
  <c r="M36" i="18"/>
  <c r="H15" i="10"/>
  <c r="F7" i="8" s="1"/>
  <c r="I36" i="18"/>
  <c r="C36" i="18"/>
  <c r="I19" i="11"/>
  <c r="Q8" i="11"/>
  <c r="Q9" i="11"/>
  <c r="Q10" i="11"/>
  <c r="Q11" i="11"/>
  <c r="Q13" i="11"/>
  <c r="Q14" i="11"/>
  <c r="Q15" i="11"/>
  <c r="Q17" i="11"/>
  <c r="Q18" i="11"/>
  <c r="Q19" i="11" l="1"/>
  <c r="I8" i="19"/>
  <c r="I11" i="19"/>
  <c r="I24" i="19" l="1"/>
  <c r="Q24" i="19"/>
  <c r="AA9" i="4" l="1"/>
  <c r="Y9" i="4"/>
  <c r="O9" i="4"/>
  <c r="M9" i="4"/>
  <c r="K9" i="4"/>
  <c r="D9" i="4"/>
  <c r="S9" i="4" l="1"/>
  <c r="J11" i="8"/>
  <c r="F10" i="14"/>
  <c r="D10" i="14"/>
  <c r="F11" i="8"/>
  <c r="T10" i="9"/>
  <c r="P10" i="9"/>
  <c r="R10" i="9"/>
  <c r="I10" i="9"/>
  <c r="E10" i="9"/>
  <c r="G10" i="9"/>
  <c r="N15" i="10"/>
  <c r="P15" i="10"/>
  <c r="F15" i="10"/>
  <c r="D15" i="10"/>
  <c r="C19" i="11"/>
  <c r="E19" i="11"/>
  <c r="AB14" i="5"/>
  <c r="Z14" i="5"/>
  <c r="X14" i="5"/>
  <c r="V14" i="5"/>
  <c r="T14" i="5"/>
  <c r="R14" i="5"/>
  <c r="P14" i="5"/>
  <c r="Y10" i="2"/>
  <c r="W10" i="2"/>
  <c r="Q10" i="2"/>
  <c r="M10" i="2"/>
  <c r="K10" i="2"/>
  <c r="I10" i="2"/>
  <c r="G10" i="2"/>
  <c r="E10" i="2"/>
  <c r="G9" i="4"/>
  <c r="M14" i="17"/>
  <c r="G14" i="17"/>
  <c r="Q14" i="21"/>
  <c r="M14" i="21"/>
  <c r="K14" i="21"/>
  <c r="I14" i="21"/>
  <c r="J12" i="10" l="1"/>
  <c r="J8" i="10"/>
  <c r="J15" i="10" s="1"/>
  <c r="H6" i="8"/>
  <c r="H7" i="8"/>
  <c r="H9" i="8"/>
  <c r="H10" i="8"/>
  <c r="H8" i="8"/>
  <c r="Q14" i="17"/>
  <c r="K14" i="17"/>
  <c r="AD14" i="5"/>
  <c r="U10" i="10" l="1"/>
  <c r="U12" i="10"/>
  <c r="U9" i="10"/>
  <c r="U8" i="10"/>
  <c r="U13" i="10"/>
  <c r="U14" i="10"/>
  <c r="U11" i="10"/>
  <c r="H11" i="8"/>
  <c r="U15" i="10" l="1"/>
</calcChain>
</file>

<file path=xl/sharedStrings.xml><?xml version="1.0" encoding="utf-8"?>
<sst xmlns="http://schemas.openxmlformats.org/spreadsheetml/2006/main" count="518" uniqueCount="212">
  <si>
    <t>صندوق سرمایه‌گذاری در اوراق بهادار با درآمد ثابت قلک سورنا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</si>
  <si>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</si>
  <si>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</si>
  <si>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</si>
  <si>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</si>
  <si>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</si>
  <si>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</si>
  <si>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</si>
  <si>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</si>
  <si>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</si>
  <si>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</si>
  <si>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</si>
  <si>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</si>
  <si>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</si>
  <si>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</si>
  <si>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</si>
  <si>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</si>
  <si>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</si>
  <si>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نوع اختیار</t>
  </si>
  <si>
    <t>نوع موقعیت</t>
  </si>
  <si>
    <t>استراتژی ماخوذه</t>
  </si>
  <si>
    <t>تعداد اوراق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</si>
  <si>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</si>
  <si>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</si>
  <si>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</si>
  <si>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</si>
  <si>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</si>
  <si>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</si>
  <si>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</si>
  <si>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</si>
  <si>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</si>
  <si>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</si>
  <si>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</si>
  <si>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</si>
  <si>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</si>
  <si>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</si>
  <si>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</si>
  <si>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</si>
  <si>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اسنادخزانه-م1بودجه02-050325</t>
  </si>
  <si>
    <t>اسنادخزانه-م3بودجه02-050818</t>
  </si>
  <si>
    <t>صکوک اجاره وکغدیر707-بدون ضامن</t>
  </si>
  <si>
    <t>1403/07/14</t>
  </si>
  <si>
    <t>1407/07/14</t>
  </si>
  <si>
    <t>مرابحه عام دولت112-ش.خ 040408</t>
  </si>
  <si>
    <t>مرابحه عام دولت143-ش.خ041009</t>
  </si>
  <si>
    <t>مرابحه عام دولت201-ش.خ060430</t>
  </si>
  <si>
    <t>1403/11/30</t>
  </si>
  <si>
    <t>1406/04/30</t>
  </si>
  <si>
    <t>مرابحه عام دولت202-ش.خ060530</t>
  </si>
  <si>
    <t>1406/05/30</t>
  </si>
  <si>
    <t>صکوک مرابحه بترانس710-3ماهه23%</t>
  </si>
  <si>
    <t>1403/10/24</t>
  </si>
  <si>
    <t>1407/10/24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</si>
  <si>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</si>
  <si>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</si>
  <si>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</si>
  <si>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</si>
  <si>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</si>
  <si>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</si>
  <si>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</si>
  <si>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</si>
  <si>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</si>
  <si>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</si>
  <si>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</si>
  <si>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</si>
  <si>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</si>
  <si>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</si>
  <si>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</si>
  <si>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</si>
  <si>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</si>
  <si>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</si>
  <si>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</si>
  <si>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</si>
  <si>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</si>
  <si>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</si>
  <si>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</si>
  <si>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</si>
  <si>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</si>
  <si>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</si>
  <si>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</si>
  <si>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</si>
  <si>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</si>
  <si>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</si>
  <si>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</si>
  <si>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</si>
  <si>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</si>
  <si>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</si>
  <si>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</si>
  <si>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</si>
  <si>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</si>
  <si>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</si>
  <si>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</si>
  <si>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</si>
  <si>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</si>
  <si>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</si>
  <si>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</si>
  <si>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</si>
  <si>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</si>
  <si>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</si>
  <si>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</si>
  <si>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</si>
  <si>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</si>
  <si>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</si>
  <si>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</si>
  <si>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</si>
  <si>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</si>
  <si>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</si>
  <si>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</si>
  <si>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</si>
  <si>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</si>
  <si>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</si>
  <si>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</si>
  <si>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</si>
  <si>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نگهداری تا سررسید</t>
  </si>
  <si>
    <t xml:space="preserve"> سپرده بانک ملت شعبه گلشهر 2870532353</t>
  </si>
  <si>
    <t xml:space="preserve"> سپرده بانک ملت شعبه گلشهر 2901219558</t>
  </si>
  <si>
    <t xml:space="preserve"> سپرده بانک پاسارگاد شعبه الوند 209.304.19920059.1 </t>
  </si>
  <si>
    <t xml:space="preserve"> سپرده بانک ملت شعبه گلشهر2926483218</t>
  </si>
  <si>
    <t xml:space="preserve"> سپرده بانک ملت شعبه گلشهر 2926490109</t>
  </si>
  <si>
    <t xml:space="preserve"> سپرده بانک گردشگری شعبه نیاوران 146.333.1766629.4</t>
  </si>
  <si>
    <t xml:space="preserve"> سپرده بانک گردشگری شعبه نیاوران 146.333.1766629.5</t>
  </si>
  <si>
    <t xml:space="preserve"> سپرده بانک ملت شعبه گلشهر  2937096767</t>
  </si>
  <si>
    <t xml:space="preserve"> سپرده بانک ملت شعبه گلشهر  2937098666</t>
  </si>
  <si>
    <t>سپرده بانک پاسارگاد شعبه جهان کودک 2908100199200591</t>
  </si>
  <si>
    <t>صندوق س. اهرمی کاریزما</t>
  </si>
  <si>
    <t>صندوق س ثروت پویا</t>
  </si>
  <si>
    <t>صندوق واسطه گری مالی یکم</t>
  </si>
  <si>
    <t>2-1-سرمایه‌گذاری در واحدهای صندوق های سرمایه گذاری</t>
  </si>
  <si>
    <t>1- سرمایه گذاری ها</t>
  </si>
  <si>
    <t>1-1-سرمایه گذاری در سهام و حق تقدم سهام</t>
  </si>
  <si>
    <t>1-3-سرمایه‌گذاری در اوراق بهادار با درآمد ثابت یا علی‌الحساب</t>
  </si>
  <si>
    <t>1-4-سرمایه‌گذاری در  سپرده‌ بانکی</t>
  </si>
  <si>
    <t>بانک گردشگری شعبه نیاوران 146.333.1766629.5</t>
  </si>
  <si>
    <t>بانک ملت شعبه گلشهر 2870307769</t>
  </si>
  <si>
    <t>بانک ملت شعبه گلشهر  2901219558</t>
  </si>
  <si>
    <t xml:space="preserve">پویا </t>
  </si>
  <si>
    <t xml:space="preserve">مرابحه عام دولت112-ش.خ 040408 </t>
  </si>
  <si>
    <t xml:space="preserve">اسناد خزانه-م13بودجه02-051021 </t>
  </si>
  <si>
    <t xml:space="preserve">اسنادخزانه-م10بودجه02-051112 </t>
  </si>
  <si>
    <t xml:space="preserve">سرمایه گذاری مهر </t>
  </si>
  <si>
    <t>2-2-درآمد حاصل از سرمایه­گذاری در واحدهای صندوق</t>
  </si>
  <si>
    <t>2- درآمد حاصل از سرمایه گذاری ها</t>
  </si>
  <si>
    <t>2-1- درآمد حاصل از سرمایه­گذاری در سهام و حق تقدم سهام</t>
  </si>
  <si>
    <t>2-3-درآمد حاصل از سرمایه­گذاری در اوراق بهادار با درآمد ثابت</t>
  </si>
  <si>
    <t>2-4-درآمد حاصل از سرمایه­گذاری در سپرده بانکی و گواهی سپرده</t>
  </si>
  <si>
    <t>2-3</t>
  </si>
  <si>
    <t>2-4</t>
  </si>
  <si>
    <t>2-5</t>
  </si>
  <si>
    <t>2-5-سایر درآمدها</t>
  </si>
  <si>
    <t>2-3-1مبالغ تخصیص یافته بابت خرید و نگهداری اوراق بهادار با درآمد ثابت (نرخ سود ترجیحی)</t>
  </si>
  <si>
    <t xml:space="preserve"> مرابحه بترانس 710</t>
  </si>
  <si>
    <t>سایر</t>
  </si>
  <si>
    <t>بانک ملی شعبه بورس اوراق بهادار  0233477280008</t>
  </si>
  <si>
    <t>درآمد سود صندوق</t>
  </si>
  <si>
    <t>سپرده بانک ملت شعبه گلشهر 2870307769</t>
  </si>
  <si>
    <t xml:space="preserve"> سپرده بانک پاسارگاد شعبه جهان کودک  290.303.19920059.2</t>
  </si>
  <si>
    <t xml:space="preserve"> سپرده بانک خاورمیانه شعبه آفتاب 100210810707076447</t>
  </si>
  <si>
    <t xml:space="preserve"> سپرده بانک پاسارگاد 209.304.19920059.3</t>
  </si>
  <si>
    <t xml:space="preserve"> سپرده بانک پاسارگاد شعبه الوند 209.304.19920059.3</t>
  </si>
  <si>
    <t>1404/10/09</t>
  </si>
  <si>
    <t>1404/04/08</t>
  </si>
  <si>
    <t>1404/06/31</t>
  </si>
  <si>
    <t>برای ماه منتهی به 1404/06/31</t>
  </si>
  <si>
    <t>صندوق س صنایع اندیشه صبا2- بخشی</t>
  </si>
  <si>
    <t>مرابحه عام دولت228-ش.خ070521</t>
  </si>
  <si>
    <t>1404/05/21</t>
  </si>
  <si>
    <t>1407/05/21</t>
  </si>
  <si>
    <t>بانک گردشگری شعبه نیاوران 146.333.1766629.3</t>
  </si>
  <si>
    <t>بانک گردشگری شعبه نیاوران 146.9967.1766629.1</t>
  </si>
  <si>
    <t>بانک پاسارگاد شعبه جهان کودک 290.8100.19920059.1</t>
  </si>
  <si>
    <t>بانک پاسارگاد شعبه الوند  209.8800.19920059.1</t>
  </si>
  <si>
    <t>بانک پاسارگاد شعبه الوند  209.304.19920059.4</t>
  </si>
  <si>
    <t>بانک گردشگری شعبه نیاوران 146.333.1766629.6</t>
  </si>
  <si>
    <t>صندوق س ثروت پویا- بخشی</t>
  </si>
  <si>
    <t>سپرده بانک گردشگری شعبه نیاوران 146.333.1766629.3</t>
  </si>
  <si>
    <t xml:space="preserve"> سپرده بانک پاسارگاد شعبه الوند شماره حساب 209.304.19920059.2</t>
  </si>
  <si>
    <t>سپرده بانک پاسارگاد شعبه جهان کودک 290.8100.19920059.1</t>
  </si>
  <si>
    <t xml:space="preserve"> سپرده بانک گردشگری شعبه نیاوران 146.333.1766629.1</t>
  </si>
  <si>
    <t xml:space="preserve"> سپرده بانک پاسارگاد شعبه جهان کودک 290.303.19920059.3</t>
  </si>
  <si>
    <t xml:space="preserve"> سپرده بانک گردشگری146.9967.1766629.1</t>
  </si>
  <si>
    <t xml:space="preserve"> سپرده بانک پاسارگاد شعبه جهان کودک 290.303.19920059.4</t>
  </si>
  <si>
    <t xml:space="preserve"> سپرده بانک گردشگری شعبه نیاوران 146.333.1766629.2</t>
  </si>
  <si>
    <t xml:space="preserve"> سپرده بانک پاسارگاد شعبه جهان کودک 290.304.19920059.1</t>
  </si>
  <si>
    <t>سپرده بانک پاسارگاد شعبه الوند  209.304.19920059.4</t>
  </si>
  <si>
    <t>سپرده بانک پاسارگاد شعبه الوند  209.304.19920059.5</t>
  </si>
  <si>
    <t>سپرده بانک گردشگری شعبه نیاوران 146.333.1766629.6</t>
  </si>
  <si>
    <t>سپرده بانک ملی شعبه بورس اوراق بهادار  0233477280008</t>
  </si>
  <si>
    <t xml:space="preserve"> سپرده بانک خاورمیانه شعبه نوبخت  100210810707076472</t>
  </si>
  <si>
    <t>بانک خاورمیانه شعبه آفتاب 100110810707076447</t>
  </si>
  <si>
    <t>بانک خاورمیانه شعبه نوبخت 100210810707076472</t>
  </si>
  <si>
    <t>سپرده بانک پاسارگاد شعبه جهان کودک 290.303.19920059.4</t>
  </si>
  <si>
    <t>1407/05/25</t>
  </si>
  <si>
    <t>صندوق س زیتون نماد پایا-مختلط</t>
  </si>
  <si>
    <t>مرابحه عام دولت228-ش.070521</t>
  </si>
  <si>
    <t>اطلاعات آماری مرتبط با اوراق اختیار فروش تبعی خریداری شده</t>
  </si>
  <si>
    <t>اطلاعات آماری مرتبط با موقعیت های اخذ شده در اوراق اختیار معامله</t>
  </si>
  <si>
    <t>اطلاعات آماری مرتبط با قراردادهای آتی</t>
  </si>
  <si>
    <t>صندوق س صنایع مفید3</t>
  </si>
  <si>
    <t>صندوق س.بخشی صنایع سورنا2</t>
  </si>
  <si>
    <t>صندوق س زیتون نماد پایا</t>
  </si>
  <si>
    <t>صندوق س صنایع اندیشه صبا2</t>
  </si>
  <si>
    <t>صندوق س صنایع  اندیشه صبا2</t>
  </si>
  <si>
    <t>برای ماه منتهی به 1404/07/30</t>
  </si>
  <si>
    <t>1404/07/30</t>
  </si>
  <si>
    <t>1404/07/31</t>
  </si>
  <si>
    <t>-</t>
  </si>
  <si>
    <t>بانک پاسارگاد شعبه الوند  209.304.19920059.6</t>
  </si>
  <si>
    <t>بانک پاسارگاد شعبه الوند  209.304.19920059.7</t>
  </si>
  <si>
    <t>بانک پاسارگاد شعبه الوند  209.304.19920059.5</t>
  </si>
  <si>
    <t>سپرده بانک پاسارگاد شعبه الوند  209.304.19920059.6</t>
  </si>
  <si>
    <t>سپرده بانک پاسارگاد شعبه الوند  209.304.19920059.7</t>
  </si>
  <si>
    <t xml:space="preserve">صندوق س صنایع اندیشه صبا2-بخشی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</si>
</sst>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_);\(0\)"/>
    <numFmt numFmtId="165" formatCode="0.0%"/>
    <numFmt numFmtId="166" formatCode="_(* #,##0_);_(* \(#,##0\);_(* &quot;-&quot;??_);_(@_)"/>
    <numFmt numFmtId="167" formatCode="0.00_);[Red]\(0.00\)"/>
  </numFmts>
  <fonts count="2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FF0000"/>
      <name val="B Nazanin"/>
      <charset val="178"/>
    </font>
    <font>
      <b/>
      <sz val="12"/>
      <color rgb="FF1E90FF"/>
      <name val="B Nazanin"/>
      <charset val="178"/>
    </font>
    <font>
      <sz val="12"/>
      <color rgb="FF000000"/>
      <name val="Arial"/>
      <family val="2"/>
    </font>
    <font>
      <sz val="11"/>
      <color rgb="FF262626"/>
      <name val="IRANSans"/>
    </font>
    <font>
      <sz val="10"/>
      <color rgb="FF333333"/>
      <name val="IRANSans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color theme="1"/>
      <name val="B Nazanin"/>
      <charset val="17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charset val="1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16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readingOrder="2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4" fontId="3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3" fontId="17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3" fontId="16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8" fontId="15" fillId="2" borderId="0" xfId="0" applyNumberFormat="1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3" fontId="15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8" fontId="10" fillId="0" borderId="9" xfId="0" applyNumberFormat="1" applyFont="1" applyBorder="1" applyAlignment="1">
      <alignment horizontal="center" vertical="center"/>
    </xf>
    <xf numFmtId="38" fontId="14" fillId="0" borderId="9" xfId="0" applyNumberFormat="1" applyFont="1" applyBorder="1" applyAlignment="1">
      <alignment horizontal="center" vertical="center"/>
    </xf>
    <xf numFmtId="38" fontId="3" fillId="2" borderId="10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 wrapText="1"/>
    </xf>
    <xf numFmtId="10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0" fillId="0" borderId="0" xfId="0" applyNumberFormat="1" applyAlignment="1">
      <alignment horizontal="center"/>
    </xf>
    <xf numFmtId="10" fontId="3" fillId="2" borderId="5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66" fontId="4" fillId="0" borderId="2" xfId="1" applyNumberFormat="1" applyFont="1" applyBorder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center" vertical="center"/>
    </xf>
    <xf numFmtId="38" fontId="4" fillId="0" borderId="0" xfId="1" applyNumberFormat="1" applyFont="1" applyAlignment="1">
      <alignment horizontal="center" vertical="center"/>
    </xf>
    <xf numFmtId="38" fontId="4" fillId="0" borderId="6" xfId="1" applyNumberFormat="1" applyFont="1" applyBorder="1" applyAlignment="1">
      <alignment horizontal="center" vertical="center"/>
    </xf>
    <xf numFmtId="38" fontId="5" fillId="0" borderId="0" xfId="1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10" fillId="0" borderId="5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38" fontId="3" fillId="3" borderId="5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 readingOrder="2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13"/>
  <sheetViews>
    <sheetView rightToLeft="1" view="pageBreakPreview" topLeftCell="A8" zoomScaleNormal="100" zoomScaleSheetLayoutView="100" workbookViewId="0">
      <selection activeCell="A10" sqref="A10"/>
    </sheetView>
  </sheetViews>
  <sheetFormatPr defaultRowHeight="12.75"/>
  <cols>
    <col min="1" max="1" width="72.7109375" customWidth="1"/>
    <col min="2" max="2" width="45.42578125" customWidth="1"/>
    <col min="3" max="3" width="53.5703125" customWidth="1"/>
  </cols>
  <sheetData>
    <row r="1" spans="1:3" ht="123.6" customHeight="1">
      <c r="B1" s="171"/>
    </row>
    <row r="2" spans="1:3" ht="123.6" customHeight="1">
      <c r="B2" s="171"/>
    </row>
    <row r="3" spans="1:3" ht="123.6" customHeight="1">
      <c r="B3" s="171"/>
    </row>
    <row r="4" spans="1:3" ht="57.75" customHeight="1">
      <c r="B4" s="171"/>
    </row>
    <row r="5" spans="1:3" ht="50.1" customHeight="1"/>
    <row r="6" spans="1:3" ht="50.1" customHeight="1"/>
    <row r="7" spans="1:3" ht="50.1" customHeight="1">
      <c r="A7" s="170" t="s">
        <v>0</v>
      </c>
      <c r="B7" s="170"/>
      <c r="C7" s="170"/>
    </row>
    <row r="8" spans="1:3" ht="50.1" customHeight="1">
      <c r="A8" s="170" t="s">
        <v>1</v>
      </c>
      <c r="B8" s="170"/>
      <c r="C8" s="170"/>
    </row>
    <row r="9" spans="1:3" ht="50.1" customHeight="1">
      <c r="A9" s="170" t="s">
        <v>202</v>
      </c>
      <c r="B9" s="170"/>
      <c r="C9" s="170"/>
    </row>
    <row r="10" spans="1:3" ht="50.1" customHeight="1"/>
    <row r="11" spans="1:3" ht="30" customHeight="1">
      <c r="B11" s="171"/>
    </row>
    <row r="12" spans="1:3" ht="110.25" customHeight="1">
      <c r="B12" s="171"/>
    </row>
    <row r="13" spans="1:3" ht="123.6" customHeight="1">
      <c r="B13" s="171"/>
    </row>
  </sheetData>
  <mergeCells count="6">
    <mergeCell ref="A7:C7"/>
    <mergeCell ref="A8:C8"/>
    <mergeCell ref="A9:C9"/>
    <mergeCell ref="B11:B13"/>
    <mergeCell ref="B1:B2"/>
    <mergeCell ref="B3:B4"/>
  </mergeCells>
  <pageMargins left="0.39" right="0.39" top="0.39" bottom="0.39" header="0" footer="0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AD16"/>
  <sheetViews>
    <sheetView rightToLeft="1" view="pageBreakPreview" topLeftCell="G1" zoomScaleNormal="80" zoomScaleSheetLayoutView="100" workbookViewId="0">
      <selection activeCell="S11" sqref="S11"/>
    </sheetView>
  </sheetViews>
  <sheetFormatPr defaultRowHeight="30" customHeight="1"/>
  <cols>
    <col min="1" max="1" width="30.28515625" style="12" customWidth="1"/>
    <col min="2" max="2" width="24.85546875" style="12" customWidth="1"/>
    <col min="3" max="3" width="1" style="12" customWidth="1"/>
    <col min="4" max="4" width="16" style="12" customWidth="1"/>
    <col min="5" max="5" width="1.28515625" style="12" customWidth="1"/>
    <col min="6" max="6" width="16.5703125" style="12" bestFit="1" customWidth="1"/>
    <col min="7" max="7" width="1.28515625" style="12" customWidth="1"/>
    <col min="8" max="8" width="16.140625" style="12" customWidth="1"/>
    <col min="9" max="9" width="1.28515625" style="12" customWidth="1"/>
    <col min="10" max="10" width="13.28515625" style="12" customWidth="1"/>
    <col min="11" max="11" width="1" style="12" customWidth="1"/>
    <col min="12" max="12" width="16.28515625" style="12" bestFit="1" customWidth="1"/>
    <col min="13" max="13" width="1" style="12" customWidth="1"/>
    <col min="14" max="14" width="17.140625" style="12" customWidth="1"/>
    <col min="15" max="16" width="1.28515625" style="12" customWidth="1"/>
    <col min="17" max="17" width="15.7109375" style="12" customWidth="1"/>
    <col min="18" max="18" width="1.28515625" style="12" customWidth="1"/>
    <col min="19" max="19" width="18.28515625" style="12" customWidth="1"/>
    <col min="20" max="20" width="1.28515625" style="12" customWidth="1"/>
    <col min="21" max="21" width="11.7109375" style="12" customWidth="1"/>
    <col min="22" max="22" width="0.28515625" customWidth="1"/>
    <col min="30" max="30" width="14.85546875" customWidth="1"/>
  </cols>
  <sheetData>
    <row r="1" spans="1:30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</row>
    <row r="2" spans="1:30" ht="30" customHeight="1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</row>
    <row r="3" spans="1:30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</row>
    <row r="4" spans="1:30" ht="30" customHeight="1">
      <c r="A4" s="173" t="s">
        <v>140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</row>
    <row r="5" spans="1:30" ht="30" customHeight="1">
      <c r="E5" s="172" t="s">
        <v>76</v>
      </c>
      <c r="F5" s="175"/>
      <c r="G5" s="175"/>
      <c r="H5" s="175"/>
      <c r="I5" s="175"/>
      <c r="J5" s="175"/>
      <c r="K5" s="70"/>
      <c r="L5" s="70"/>
      <c r="M5" s="22"/>
      <c r="N5" s="70"/>
      <c r="O5" s="175" t="s">
        <v>77</v>
      </c>
      <c r="P5" s="175"/>
      <c r="Q5" s="175"/>
      <c r="R5" s="175"/>
      <c r="S5" s="175"/>
      <c r="T5" s="175"/>
      <c r="U5" s="175"/>
    </row>
    <row r="6" spans="1:30" ht="30" customHeight="1">
      <c r="A6" s="172" t="s">
        <v>24</v>
      </c>
      <c r="B6" s="177" t="s">
        <v>153</v>
      </c>
      <c r="D6" s="177" t="s">
        <v>81</v>
      </c>
      <c r="F6" s="177" t="s">
        <v>80</v>
      </c>
      <c r="G6" s="13"/>
      <c r="H6" s="176" t="s">
        <v>12</v>
      </c>
      <c r="I6" s="176"/>
      <c r="J6" s="176"/>
      <c r="K6" s="23"/>
      <c r="L6" s="177" t="s">
        <v>153</v>
      </c>
      <c r="M6" s="22"/>
      <c r="N6" s="177" t="s">
        <v>81</v>
      </c>
      <c r="O6" s="13"/>
      <c r="P6" s="177" t="s">
        <v>80</v>
      </c>
      <c r="Q6" s="177"/>
      <c r="R6" s="13"/>
      <c r="S6" s="176" t="s">
        <v>12</v>
      </c>
      <c r="T6" s="176"/>
      <c r="U6" s="176"/>
    </row>
    <row r="7" spans="1:30" ht="39.75" customHeight="1">
      <c r="A7" s="178"/>
      <c r="B7" s="182"/>
      <c r="D7" s="182"/>
      <c r="F7" s="178"/>
      <c r="H7" s="23" t="s">
        <v>61</v>
      </c>
      <c r="I7" s="13"/>
      <c r="J7" s="110" t="s">
        <v>67</v>
      </c>
      <c r="K7" s="111"/>
      <c r="L7" s="182"/>
      <c r="M7" s="22"/>
      <c r="N7" s="182"/>
      <c r="P7" s="178"/>
      <c r="Q7" s="178"/>
      <c r="S7" s="146" t="s">
        <v>61</v>
      </c>
      <c r="T7" s="13"/>
      <c r="U7" s="110" t="s">
        <v>67</v>
      </c>
    </row>
    <row r="8" spans="1:30" ht="30" customHeight="1">
      <c r="A8" s="57" t="s">
        <v>124</v>
      </c>
      <c r="B8" s="28">
        <v>0</v>
      </c>
      <c r="D8" s="28">
        <v>0</v>
      </c>
      <c r="F8" s="27">
        <v>0</v>
      </c>
      <c r="G8" s="26"/>
      <c r="H8" s="28">
        <f>D8+F8+B8</f>
        <v>0</v>
      </c>
      <c r="I8" s="26"/>
      <c r="J8" s="117">
        <f>H8/درآمد!F11</f>
        <v>0</v>
      </c>
      <c r="K8" s="47"/>
      <c r="L8" s="61">
        <v>0</v>
      </c>
      <c r="M8" s="61"/>
      <c r="N8" s="28">
        <v>1045757270</v>
      </c>
      <c r="O8" s="26"/>
      <c r="P8" s="200">
        <v>0</v>
      </c>
      <c r="Q8" s="200"/>
      <c r="R8" s="26"/>
      <c r="S8" s="28">
        <f>N8+P8</f>
        <v>1045757270</v>
      </c>
      <c r="T8" s="26"/>
      <c r="U8" s="117">
        <f>S8/('درآمد سرمایه گذاری در صندوق'!$S$15+'درآمد سپرده بانکی'!$E$36+'درآمد سرمایه گذاری در اوراق به'!$Q$19)</f>
        <v>1.0732479363463589E-2</v>
      </c>
    </row>
    <row r="9" spans="1:30" ht="30" customHeight="1">
      <c r="A9" s="58" t="s">
        <v>173</v>
      </c>
      <c r="B9" s="105">
        <v>0</v>
      </c>
      <c r="D9" s="105">
        <v>0</v>
      </c>
      <c r="F9" s="104">
        <v>0</v>
      </c>
      <c r="G9" s="26"/>
      <c r="H9" s="28">
        <f t="shared" ref="H9" si="0">D9+F9+B9</f>
        <v>0</v>
      </c>
      <c r="I9" s="26"/>
      <c r="J9" s="117">
        <f>H9</f>
        <v>0</v>
      </c>
      <c r="K9" s="94"/>
      <c r="L9" s="105">
        <v>0</v>
      </c>
      <c r="M9" s="105"/>
      <c r="N9" s="105">
        <v>-1463671246</v>
      </c>
      <c r="O9" s="26"/>
      <c r="P9" s="202">
        <v>0</v>
      </c>
      <c r="Q9" s="202"/>
      <c r="R9" s="26"/>
      <c r="S9" s="61">
        <f>N9+P9</f>
        <v>-1463671246</v>
      </c>
      <c r="T9" s="26"/>
      <c r="U9" s="117">
        <f>S9/('درآمد سرمایه گذاری در صندوق'!$S$15+'درآمد سپرده بانکی'!$E$36+'درآمد سرمایه گذاری در اوراق به'!$Q$19)</f>
        <v>-1.5021479547151545E-2</v>
      </c>
      <c r="AD9" s="7"/>
    </row>
    <row r="10" spans="1:30" ht="30" customHeight="1">
      <c r="A10" s="58" t="s">
        <v>126</v>
      </c>
      <c r="B10" s="105">
        <v>0</v>
      </c>
      <c r="D10" s="105">
        <v>0</v>
      </c>
      <c r="F10" s="105">
        <v>0</v>
      </c>
      <c r="G10" s="26"/>
      <c r="H10" s="28">
        <f>D10+F10+B10</f>
        <v>0</v>
      </c>
      <c r="I10" s="26"/>
      <c r="J10" s="117">
        <f t="shared" ref="J10:J11" si="1">H10</f>
        <v>0</v>
      </c>
      <c r="K10" s="94"/>
      <c r="L10" s="105">
        <v>177902400</v>
      </c>
      <c r="M10" s="105"/>
      <c r="N10" s="105">
        <v>-4728801659</v>
      </c>
      <c r="O10" s="26"/>
      <c r="P10" s="202">
        <v>0</v>
      </c>
      <c r="Q10" s="202"/>
      <c r="R10" s="26"/>
      <c r="S10" s="61">
        <f>N10+P10+L10</f>
        <v>-4550899259</v>
      </c>
      <c r="T10" s="26"/>
      <c r="U10" s="117">
        <f>S10/('درآمد سرمایه گذاری در صندوق'!$S$15+'درآمد سپرده بانکی'!$E$36+'درآمد سرمایه گذاری در اوراق به'!$Q$19)</f>
        <v>-4.6705324250262428E-2</v>
      </c>
    </row>
    <row r="11" spans="1:30" ht="30" customHeight="1">
      <c r="A11" s="58" t="s">
        <v>192</v>
      </c>
      <c r="B11" s="104">
        <v>0</v>
      </c>
      <c r="D11" s="104">
        <v>0</v>
      </c>
      <c r="F11" s="104">
        <v>0</v>
      </c>
      <c r="G11" s="26"/>
      <c r="H11" s="28">
        <f t="shared" ref="H11:H14" si="2">D11+F11+B11</f>
        <v>0</v>
      </c>
      <c r="I11" s="26"/>
      <c r="J11" s="117">
        <f t="shared" si="1"/>
        <v>0</v>
      </c>
      <c r="K11" s="94"/>
      <c r="L11" s="105">
        <v>0</v>
      </c>
      <c r="M11" s="105"/>
      <c r="N11" s="147">
        <v>719439483</v>
      </c>
      <c r="O11" s="26"/>
      <c r="P11" s="203">
        <v>0</v>
      </c>
      <c r="Q11" s="203"/>
      <c r="R11" s="26"/>
      <c r="S11" s="28">
        <f t="shared" ref="S11:S14" si="3">N11+P11</f>
        <v>719439483</v>
      </c>
      <c r="T11" s="26"/>
      <c r="U11" s="117">
        <f>S11/('درآمد سرمایه گذاری در صندوق'!$S$15+'درآمد سپرده بانکی'!$E$36+'درآمد سرمایه گذاری در اوراق به'!$Q$19)</f>
        <v>7.3835197000910293E-3</v>
      </c>
    </row>
    <row r="12" spans="1:30" ht="30" customHeight="1">
      <c r="A12" s="58" t="s">
        <v>201</v>
      </c>
      <c r="B12" s="104">
        <v>0</v>
      </c>
      <c r="D12" s="104">
        <v>186275625</v>
      </c>
      <c r="F12" s="105">
        <v>0</v>
      </c>
      <c r="G12" s="26"/>
      <c r="H12" s="61">
        <v>186275625</v>
      </c>
      <c r="I12" s="26"/>
      <c r="J12" s="117">
        <f>H12/درآمد!F11</f>
        <v>1.5902860987258089E-2</v>
      </c>
      <c r="K12" s="94"/>
      <c r="L12" s="105">
        <v>0</v>
      </c>
      <c r="M12" s="105"/>
      <c r="N12" s="61">
        <v>186275625</v>
      </c>
      <c r="O12" s="26"/>
      <c r="P12" s="203">
        <v>0</v>
      </c>
      <c r="Q12" s="203"/>
      <c r="R12" s="26"/>
      <c r="S12" s="61">
        <v>186275625</v>
      </c>
      <c r="T12" s="118"/>
      <c r="U12" s="117">
        <f>S12/('درآمد سرمایه گذاری در صندوق'!$S$15+'درآمد سپرده بانکی'!$E$36+'درآمد سرمایه گذاری در اوراق به'!$Q$19)</f>
        <v>1.911724028682853E-3</v>
      </c>
    </row>
    <row r="13" spans="1:30" ht="30" customHeight="1">
      <c r="A13" s="58" t="s">
        <v>198</v>
      </c>
      <c r="B13" s="105">
        <v>0</v>
      </c>
      <c r="D13" s="105">
        <v>0</v>
      </c>
      <c r="F13" s="61">
        <v>0</v>
      </c>
      <c r="G13" s="26"/>
      <c r="H13" s="28">
        <f t="shared" si="2"/>
        <v>0</v>
      </c>
      <c r="I13" s="26"/>
      <c r="J13" s="117">
        <v>0</v>
      </c>
      <c r="K13" s="47"/>
      <c r="L13" s="61">
        <v>0</v>
      </c>
      <c r="M13" s="61"/>
      <c r="N13" s="105">
        <v>-919090157</v>
      </c>
      <c r="O13" s="26"/>
      <c r="P13" s="202">
        <v>0</v>
      </c>
      <c r="Q13" s="202"/>
      <c r="R13" s="26"/>
      <c r="S13" s="61">
        <f t="shared" si="3"/>
        <v>-919090157</v>
      </c>
      <c r="T13" s="26"/>
      <c r="U13" s="117">
        <f>S13/('درآمد سرمایه گذاری در صندوق'!$S$15+'درآمد سپرده بانکی'!$E$36+'درآمد سرمایه گذاری در اوراق به'!$Q$19)</f>
        <v>-9.432510225977209E-3</v>
      </c>
    </row>
    <row r="14" spans="1:30" ht="30" customHeight="1">
      <c r="A14" s="58" t="s">
        <v>197</v>
      </c>
      <c r="B14" s="105">
        <v>0</v>
      </c>
      <c r="D14" s="105">
        <v>0</v>
      </c>
      <c r="F14" s="128">
        <v>0</v>
      </c>
      <c r="G14" s="26"/>
      <c r="H14" s="128">
        <f t="shared" si="2"/>
        <v>0</v>
      </c>
      <c r="I14" s="26"/>
      <c r="J14" s="117">
        <v>0</v>
      </c>
      <c r="K14" s="94"/>
      <c r="L14" s="105">
        <v>0</v>
      </c>
      <c r="M14" s="105"/>
      <c r="N14" s="105">
        <v>-426292479</v>
      </c>
      <c r="O14" s="26"/>
      <c r="P14" s="203">
        <v>0</v>
      </c>
      <c r="Q14" s="203"/>
      <c r="R14" s="26"/>
      <c r="S14" s="61">
        <f t="shared" si="3"/>
        <v>-426292479</v>
      </c>
      <c r="T14" s="26"/>
      <c r="U14" s="117">
        <f>S14/('درآمد سرمایه گذاری در صندوق'!$S$15+'درآمد سپرده بانکی'!$E$36+'درآمد سرمایه گذاری در اوراق به'!$Q$19)</f>
        <v>-4.3749877384713139E-3</v>
      </c>
    </row>
    <row r="15" spans="1:30" ht="30" customHeight="1" thickBot="1">
      <c r="A15" s="22" t="s">
        <v>12</v>
      </c>
      <c r="B15" s="89">
        <f>SUM(B8:B14)</f>
        <v>0</v>
      </c>
      <c r="D15" s="133">
        <f>SUM(D8:D14)</f>
        <v>186275625</v>
      </c>
      <c r="E15" s="90"/>
      <c r="F15" s="89">
        <f>SUM(F8:F14)</f>
        <v>0</v>
      </c>
      <c r="G15" s="22"/>
      <c r="H15" s="138">
        <f>SUM(H8:H14)</f>
        <v>186275625</v>
      </c>
      <c r="I15" s="22"/>
      <c r="J15" s="162">
        <f>SUM(J8:J14)</f>
        <v>1.5902860987258089E-2</v>
      </c>
      <c r="K15" s="112"/>
      <c r="L15" s="165">
        <f>SUM(L8:L14)</f>
        <v>177902400</v>
      </c>
      <c r="M15" s="112"/>
      <c r="N15" s="113">
        <f>SUM(N8:N14)</f>
        <v>-5586383163</v>
      </c>
      <c r="O15" s="22"/>
      <c r="P15" s="201">
        <f>SUM(P8:Q14)</f>
        <v>0</v>
      </c>
      <c r="Q15" s="201"/>
      <c r="R15" s="22"/>
      <c r="S15" s="139">
        <f>SUM(S8:S14)</f>
        <v>-5408480763</v>
      </c>
      <c r="T15" s="22"/>
      <c r="U15" s="161">
        <f>SUM(U8:U14)</f>
        <v>-5.5506578669625023E-2</v>
      </c>
    </row>
    <row r="16" spans="1:30" ht="30" customHeight="1" thickTop="1"/>
  </sheetData>
  <mergeCells count="23">
    <mergeCell ref="P15:Q15"/>
    <mergeCell ref="P9:Q9"/>
    <mergeCell ref="P10:Q10"/>
    <mergeCell ref="P11:Q11"/>
    <mergeCell ref="P8:Q8"/>
    <mergeCell ref="P13:Q13"/>
    <mergeCell ref="P14:Q14"/>
    <mergeCell ref="P12:Q12"/>
    <mergeCell ref="A6:A7"/>
    <mergeCell ref="D6:D7"/>
    <mergeCell ref="N6:N7"/>
    <mergeCell ref="H6:J6"/>
    <mergeCell ref="S6:U6"/>
    <mergeCell ref="P6:Q7"/>
    <mergeCell ref="F6:F7"/>
    <mergeCell ref="B6:B7"/>
    <mergeCell ref="L6:L7"/>
    <mergeCell ref="A1:U1"/>
    <mergeCell ref="A2:U2"/>
    <mergeCell ref="A3:U3"/>
    <mergeCell ref="E5:J5"/>
    <mergeCell ref="O5:U5"/>
    <mergeCell ref="A4:U4"/>
  </mergeCells>
  <pageMargins left="0.39" right="0.39" top="0.39" bottom="0.39" header="0" footer="0"/>
  <pageSetup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N37"/>
  <sheetViews>
    <sheetView rightToLeft="1" view="pageBreakPreview" topLeftCell="A19" zoomScale="90" zoomScaleNormal="90" zoomScaleSheetLayoutView="90" workbookViewId="0">
      <selection activeCell="C30" sqref="C30"/>
    </sheetView>
  </sheetViews>
  <sheetFormatPr defaultRowHeight="30" customHeight="1"/>
  <cols>
    <col min="1" max="1" width="56" style="26" bestFit="1" customWidth="1"/>
    <col min="2" max="2" width="1.28515625" style="26" customWidth="1"/>
    <col min="3" max="3" width="26" style="26" customWidth="1"/>
    <col min="4" max="4" width="1.28515625" style="26" customWidth="1"/>
    <col min="5" max="5" width="25.7109375" style="26" customWidth="1"/>
    <col min="6" max="6" width="0.28515625" customWidth="1"/>
    <col min="10" max="10" width="11.140625" bestFit="1" customWidth="1"/>
    <col min="12" max="12" width="11.5703125" customWidth="1"/>
  </cols>
  <sheetData>
    <row r="1" spans="1:14" ht="30" customHeight="1">
      <c r="A1" s="172" t="s">
        <v>0</v>
      </c>
      <c r="B1" s="172"/>
      <c r="C1" s="172"/>
      <c r="D1" s="172"/>
      <c r="E1" s="172"/>
    </row>
    <row r="2" spans="1:14" ht="30" customHeight="1">
      <c r="A2" s="172" t="s">
        <v>64</v>
      </c>
      <c r="B2" s="172"/>
      <c r="C2" s="172"/>
      <c r="D2" s="172"/>
      <c r="E2" s="172"/>
    </row>
    <row r="3" spans="1:14" ht="30" customHeight="1">
      <c r="A3" s="172" t="s">
        <v>202</v>
      </c>
      <c r="B3" s="172"/>
      <c r="C3" s="172"/>
      <c r="D3" s="172"/>
      <c r="E3" s="172"/>
    </row>
    <row r="4" spans="1:14" ht="30" customHeight="1">
      <c r="A4" s="173" t="s">
        <v>144</v>
      </c>
      <c r="B4" s="173"/>
      <c r="C4" s="173"/>
      <c r="D4" s="173"/>
      <c r="E4" s="173"/>
    </row>
    <row r="5" spans="1:14" ht="30" customHeight="1">
      <c r="C5" s="175" t="s">
        <v>76</v>
      </c>
      <c r="D5" s="175"/>
      <c r="E5" s="1" t="s">
        <v>77</v>
      </c>
    </row>
    <row r="6" spans="1:14" ht="39.75" customHeight="1">
      <c r="A6" s="22" t="s">
        <v>91</v>
      </c>
      <c r="C6" s="145" t="s">
        <v>92</v>
      </c>
      <c r="D6" s="45"/>
      <c r="E6" s="124" t="s">
        <v>92</v>
      </c>
    </row>
    <row r="7" spans="1:14" ht="30" customHeight="1">
      <c r="A7" s="129" t="s">
        <v>154</v>
      </c>
      <c r="B7" s="130"/>
      <c r="C7" s="28">
        <f>VLOOKUP(A7,'سود سپرده بانکی'!A:M,7,0)</f>
        <v>54814</v>
      </c>
      <c r="D7" s="130"/>
      <c r="E7" s="131">
        <f>VLOOKUP(A7,'سود سپرده بانکی'!A:M,13,0)</f>
        <v>100680</v>
      </c>
      <c r="L7" s="7"/>
    </row>
    <row r="8" spans="1:14" ht="30" customHeight="1">
      <c r="A8" s="58" t="s">
        <v>114</v>
      </c>
      <c r="C8" s="28">
        <f>VLOOKUP(A8,'سود سپرده بانکی'!A:M,7,0)</f>
        <v>0</v>
      </c>
      <c r="E8" s="131">
        <f>VLOOKUP(A8,'سود سپرده بانکی'!A:M,13,0)</f>
        <v>1087494011</v>
      </c>
      <c r="L8" s="7"/>
      <c r="N8" s="19"/>
    </row>
    <row r="9" spans="1:14" ht="30" customHeight="1">
      <c r="A9" s="58" t="s">
        <v>174</v>
      </c>
      <c r="C9" s="28">
        <f>VLOOKUP(A9,'سود سپرده بانکی'!A:M,7,0)</f>
        <v>41095890</v>
      </c>
      <c r="E9" s="131">
        <f>VLOOKUP(A9,'سود سپرده بانکی'!A:M,13,0)</f>
        <v>3814794516</v>
      </c>
      <c r="L9" s="7"/>
    </row>
    <row r="10" spans="1:14" ht="30" customHeight="1">
      <c r="A10" s="58" t="s">
        <v>115</v>
      </c>
      <c r="C10" s="28">
        <f>VLOOKUP(A10,'سود سپرده بانکی'!A:M,7,0)</f>
        <v>788082206</v>
      </c>
      <c r="E10" s="131">
        <f>VLOOKUP(A10,'سود سپرده بانکی'!A:M,13,0)</f>
        <v>5424292844</v>
      </c>
      <c r="L10" s="7"/>
    </row>
    <row r="11" spans="1:14" ht="30" customHeight="1">
      <c r="A11" s="58" t="s">
        <v>116</v>
      </c>
      <c r="C11" s="28">
        <f>VLOOKUP(A11,'سود سپرده بانکی'!A:M,7,0)</f>
        <v>0</v>
      </c>
      <c r="E11" s="131">
        <f>VLOOKUP(A11,'سود سپرده بانکی'!A:M,13,0)</f>
        <v>4932643828</v>
      </c>
      <c r="L11" s="7"/>
    </row>
    <row r="12" spans="1:14" ht="30" customHeight="1">
      <c r="A12" s="58" t="s">
        <v>117</v>
      </c>
      <c r="C12" s="28">
        <f>VLOOKUP(A12,'سود سپرده بانکی'!A:M,7,0)</f>
        <v>0</v>
      </c>
      <c r="E12" s="131">
        <f>VLOOKUP(A12,'سود سپرده بانکی'!A:M,13,0)</f>
        <v>2190231364</v>
      </c>
      <c r="L12" s="7"/>
    </row>
    <row r="13" spans="1:14" ht="30" customHeight="1">
      <c r="A13" s="58" t="s">
        <v>118</v>
      </c>
      <c r="C13" s="28">
        <f>VLOOKUP(A13,'سود سپرده بانکی'!A:M,7,0)</f>
        <v>0</v>
      </c>
      <c r="E13" s="131">
        <f>VLOOKUP(A13,'سود سپرده بانکی'!A:M,13,0)</f>
        <v>1888657530</v>
      </c>
      <c r="L13" s="7"/>
    </row>
    <row r="14" spans="1:14" ht="30" customHeight="1">
      <c r="A14" s="58" t="s">
        <v>175</v>
      </c>
      <c r="C14" s="28">
        <f>VLOOKUP(A14,'سود سپرده بانکی'!A:M,7,0)</f>
        <v>0</v>
      </c>
      <c r="E14" s="131">
        <f>VLOOKUP(A14,'سود سپرده بانکی'!A:M,13,0)</f>
        <v>5059657717</v>
      </c>
      <c r="L14" s="7"/>
    </row>
    <row r="15" spans="1:14" ht="30" customHeight="1">
      <c r="A15" s="58" t="s">
        <v>119</v>
      </c>
      <c r="C15" s="28">
        <f>VLOOKUP(A15,'سود سپرده بانکی'!A:M,7,0)</f>
        <v>0</v>
      </c>
      <c r="E15" s="131">
        <f>VLOOKUP(A15,'سود سپرده بانکی'!A:M,13,0)</f>
        <v>2636438366</v>
      </c>
      <c r="L15" s="7"/>
    </row>
    <row r="16" spans="1:14" ht="30" customHeight="1">
      <c r="A16" s="58" t="s">
        <v>120</v>
      </c>
      <c r="C16" s="28">
        <f>VLOOKUP(A16,'سود سپرده بانکی'!A:M,7,0)</f>
        <v>585972600</v>
      </c>
      <c r="E16" s="131">
        <f>VLOOKUP(A16,'سود سپرده بانکی'!A:M,13,0)</f>
        <v>2510960753</v>
      </c>
      <c r="L16" s="7"/>
    </row>
    <row r="17" spans="1:12" ht="30" customHeight="1">
      <c r="A17" s="58" t="s">
        <v>121</v>
      </c>
      <c r="C17" s="28">
        <f>VLOOKUP(A17,'سود سپرده بانکی'!A:M,7,0)</f>
        <v>0</v>
      </c>
      <c r="E17" s="131">
        <f>VLOOKUP(A17,'سود سپرده بانکی'!A:M,13,0)</f>
        <v>2199178061</v>
      </c>
      <c r="L17" s="7"/>
    </row>
    <row r="18" spans="1:12" ht="30" customHeight="1">
      <c r="A18" s="58" t="s">
        <v>122</v>
      </c>
      <c r="C18" s="28">
        <f>VLOOKUP(A18,'سود سپرده بانکی'!A:M,7,0)</f>
        <v>0</v>
      </c>
      <c r="E18" s="131">
        <f>VLOOKUP(A18,'سود سپرده بانکی'!A:M,13,0)</f>
        <v>2199178061</v>
      </c>
      <c r="L18" s="7"/>
    </row>
    <row r="19" spans="1:12" ht="30" customHeight="1">
      <c r="A19" s="58" t="s">
        <v>158</v>
      </c>
      <c r="C19" s="28">
        <v>0</v>
      </c>
      <c r="E19" s="152">
        <v>727123277</v>
      </c>
      <c r="L19" s="7"/>
    </row>
    <row r="20" spans="1:12" ht="30" customHeight="1">
      <c r="A20" s="58" t="s">
        <v>123</v>
      </c>
      <c r="C20" s="28">
        <v>45629</v>
      </c>
      <c r="E20" s="152">
        <v>214751</v>
      </c>
      <c r="L20" s="7"/>
    </row>
    <row r="21" spans="1:12" ht="30" customHeight="1">
      <c r="A21" s="58" t="s">
        <v>156</v>
      </c>
      <c r="C21" s="28">
        <f>VLOOKUP(A21,'سود سپرده بانکی'!A:M,7,0)</f>
        <v>89912</v>
      </c>
      <c r="E21" s="131">
        <f>VLOOKUP(A21,'سود سپرده بانکی'!A:M,13,0)</f>
        <v>919873</v>
      </c>
      <c r="L21" s="7"/>
    </row>
    <row r="22" spans="1:12" ht="30" customHeight="1">
      <c r="A22" s="29" t="s">
        <v>187</v>
      </c>
      <c r="C22" s="28">
        <f>VLOOKUP(A22,'سود سپرده بانکی'!A:M,7,0)</f>
        <v>279109</v>
      </c>
      <c r="E22" s="131">
        <f>VLOOKUP(A22,'سود سپرده بانکی'!A:M,13,0)</f>
        <v>4031822</v>
      </c>
      <c r="L22" s="7"/>
    </row>
    <row r="23" spans="1:12" ht="30" customHeight="1">
      <c r="A23" s="29" t="s">
        <v>155</v>
      </c>
      <c r="C23" s="28">
        <f>VLOOKUP(A23,'سود سپرده بانکی'!A:M,7,0)</f>
        <v>0</v>
      </c>
      <c r="E23" s="131">
        <f>VLOOKUP(A23,'سود سپرده بانکی'!A:M,13,0)</f>
        <v>46068483</v>
      </c>
      <c r="L23" s="7"/>
    </row>
    <row r="24" spans="1:12" ht="30" customHeight="1">
      <c r="A24" s="29" t="s">
        <v>177</v>
      </c>
      <c r="C24" s="28">
        <f>VLOOKUP(A24,'سود سپرده بانکی'!A:M,7,0)</f>
        <v>0</v>
      </c>
      <c r="E24" s="131">
        <f>VLOOKUP(A24,'سود سپرده بانکی'!A:M,13,0)</f>
        <v>775890400</v>
      </c>
      <c r="L24" s="7"/>
    </row>
    <row r="25" spans="1:12" ht="30" customHeight="1">
      <c r="A25" s="29" t="s">
        <v>178</v>
      </c>
      <c r="C25" s="28">
        <f>VLOOKUP(A25,'سود سپرده بانکی'!A:M,7,0)</f>
        <v>0</v>
      </c>
      <c r="E25" s="131">
        <f>VLOOKUP(A25,'سود سپرده بانکی'!A:M,13,0)</f>
        <v>1333561614</v>
      </c>
      <c r="L25" s="7"/>
    </row>
    <row r="26" spans="1:12" ht="30" customHeight="1">
      <c r="A26" s="29" t="s">
        <v>179</v>
      </c>
      <c r="C26" s="28">
        <f>VLOOKUP(A26,'سود سپرده بانکی'!A:M,7,0)</f>
        <v>56656</v>
      </c>
      <c r="E26" s="131">
        <f>VLOOKUP(A26,'سود سپرده بانکی'!A:M,13,0)</f>
        <v>178297</v>
      </c>
      <c r="L26" s="7"/>
    </row>
    <row r="27" spans="1:12" ht="30" customHeight="1">
      <c r="A27" s="29" t="s">
        <v>180</v>
      </c>
      <c r="C27" s="28">
        <v>0</v>
      </c>
      <c r="E27" s="152">
        <v>310356160</v>
      </c>
      <c r="L27" s="7"/>
    </row>
    <row r="28" spans="1:12" ht="30" customHeight="1">
      <c r="A28" s="29" t="s">
        <v>183</v>
      </c>
      <c r="C28" s="28">
        <f>VLOOKUP(A28,'سود سپرده بانکی'!A:M,7,0)</f>
        <v>356506958</v>
      </c>
      <c r="E28" s="131">
        <f>VLOOKUP(A28,'سود سپرده بانکی'!A:M,13,0)</f>
        <v>732534338</v>
      </c>
      <c r="L28" s="7"/>
    </row>
    <row r="29" spans="1:12" ht="30" customHeight="1">
      <c r="A29" s="29" t="s">
        <v>184</v>
      </c>
      <c r="C29" s="28">
        <f>VLOOKUP(A29,'سود سپرده بانکی'!A:M,7,0)</f>
        <v>251311240</v>
      </c>
      <c r="E29" s="131">
        <f>VLOOKUP(A29,'سود سپرده بانکی'!A:M,13,0)</f>
        <v>476203902</v>
      </c>
      <c r="L29" s="7"/>
    </row>
    <row r="30" spans="1:12" ht="30" customHeight="1">
      <c r="A30" s="29" t="s">
        <v>209</v>
      </c>
      <c r="C30" s="28">
        <v>73908533</v>
      </c>
      <c r="E30" s="131">
        <f>VLOOKUP(A30,'سود سپرده بانکی'!A:M,13,0)</f>
        <v>0</v>
      </c>
      <c r="L30" s="7"/>
    </row>
    <row r="31" spans="1:12" ht="30" customHeight="1">
      <c r="A31" s="29" t="s">
        <v>210</v>
      </c>
      <c r="C31" s="28">
        <v>114780313</v>
      </c>
      <c r="E31" s="131">
        <f>VLOOKUP(A31,'سود سپرده بانکی'!A:M,13,0)</f>
        <v>0</v>
      </c>
      <c r="L31" s="7"/>
    </row>
    <row r="32" spans="1:12" ht="30" customHeight="1">
      <c r="A32" s="29" t="s">
        <v>185</v>
      </c>
      <c r="C32" s="28">
        <f>VLOOKUP(A32,'سود سپرده بانکی'!A:M,7,0)</f>
        <v>358561648</v>
      </c>
      <c r="E32" s="131">
        <f>VLOOKUP(A32,'سود سپرده بانکی'!A:M,13,0)</f>
        <v>471369862</v>
      </c>
      <c r="L32" s="7"/>
    </row>
    <row r="33" spans="1:12" ht="30" customHeight="1">
      <c r="A33" s="29" t="s">
        <v>186</v>
      </c>
      <c r="C33" s="28">
        <f>VLOOKUP(A33,'سود سپرده بانکی'!A:M,7,0)</f>
        <v>75988</v>
      </c>
      <c r="E33" s="131">
        <f>VLOOKUP(A33,'سود سپرده بانکی'!A:M,13,0)</f>
        <v>166783</v>
      </c>
      <c r="L33" s="7"/>
    </row>
    <row r="34" spans="1:12" ht="30" customHeight="1">
      <c r="A34" s="29" t="s">
        <v>181</v>
      </c>
      <c r="C34" s="28">
        <f>VLOOKUP(A34,'سود سپرده بانکی'!A:M,7,0)</f>
        <v>0</v>
      </c>
      <c r="E34" s="131">
        <f>VLOOKUP(A34,'سود سپرده بانکی'!A:M,13,0)</f>
        <v>1602739744</v>
      </c>
      <c r="L34" s="7"/>
    </row>
    <row r="35" spans="1:12" ht="30" customHeight="1">
      <c r="A35" s="29" t="s">
        <v>182</v>
      </c>
      <c r="C35" s="28">
        <f>VLOOKUP(A35,'سود سپرده بانکی'!A:M,7,0)</f>
        <v>0</v>
      </c>
      <c r="E35" s="131">
        <f>VLOOKUP(A35,'سود سپرده بانکی'!A:M,13,0)</f>
        <v>1186849318</v>
      </c>
      <c r="J35" s="19"/>
      <c r="L35" s="7"/>
    </row>
    <row r="36" spans="1:12" ht="30" customHeight="1" thickBot="1">
      <c r="A36" s="22" t="s">
        <v>12</v>
      </c>
      <c r="C36" s="66">
        <f>SUM(C7:C35)</f>
        <v>2570821496</v>
      </c>
      <c r="D36" s="22"/>
      <c r="E36" s="66">
        <f>SUM(E7:E35)</f>
        <v>41611836355</v>
      </c>
      <c r="L36" s="7"/>
    </row>
    <row r="37" spans="1:12" ht="30" customHeight="1" thickTop="1"/>
  </sheetData>
  <mergeCells count="5">
    <mergeCell ref="A1:E1"/>
    <mergeCell ref="A2:E2"/>
    <mergeCell ref="A3:E3"/>
    <mergeCell ref="C5:D5"/>
    <mergeCell ref="A4:E4"/>
  </mergeCells>
  <phoneticPr fontId="18" type="noConversion"/>
  <pageMargins left="0.39" right="0.39" top="0.39" bottom="0.39" header="0" footer="0"/>
  <pageSetup paperSize="9" scale="8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20"/>
  <sheetViews>
    <sheetView rightToLeft="1" view="pageBreakPreview" topLeftCell="E4" zoomScaleNormal="100" zoomScaleSheetLayoutView="100" workbookViewId="0">
      <selection activeCell="O19" sqref="O19"/>
    </sheetView>
  </sheetViews>
  <sheetFormatPr defaultRowHeight="30" customHeight="1"/>
  <cols>
    <col min="1" max="1" width="38.85546875" style="12" customWidth="1"/>
    <col min="2" max="2" width="1.28515625" style="12" customWidth="1"/>
    <col min="3" max="3" width="16.28515625" style="34" customWidth="1"/>
    <col min="4" max="4" width="1.28515625" style="34" customWidth="1"/>
    <col min="5" max="5" width="16.28515625" style="34" bestFit="1" customWidth="1"/>
    <col min="6" max="6" width="1.28515625" style="34" customWidth="1"/>
    <col min="7" max="7" width="17.140625" style="34" customWidth="1"/>
    <col min="8" max="8" width="1.28515625" style="34" customWidth="1"/>
    <col min="9" max="9" width="19.42578125" style="34" customWidth="1"/>
    <col min="10" max="10" width="1.28515625" style="34" customWidth="1"/>
    <col min="11" max="11" width="17.28515625" style="34" customWidth="1"/>
    <col min="12" max="12" width="1.28515625" style="34" customWidth="1"/>
    <col min="13" max="13" width="16.28515625" style="34" bestFit="1" customWidth="1"/>
    <col min="14" max="14" width="1.28515625" style="34" customWidth="1"/>
    <col min="15" max="15" width="14.85546875" style="34" customWidth="1"/>
    <col min="16" max="16" width="1.28515625" style="34" customWidth="1"/>
    <col min="17" max="17" width="19" style="34" customWidth="1"/>
    <col min="18" max="18" width="0.28515625" customWidth="1"/>
  </cols>
  <sheetData>
    <row r="1" spans="1:17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30" customHeight="1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30" customHeight="1">
      <c r="A4" s="173" t="s">
        <v>143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7" ht="30" customHeight="1">
      <c r="C5" s="185" t="s">
        <v>76</v>
      </c>
      <c r="D5" s="185"/>
      <c r="E5" s="185"/>
      <c r="F5" s="185"/>
      <c r="G5" s="185"/>
      <c r="H5" s="185"/>
      <c r="I5" s="185"/>
      <c r="K5" s="185" t="s">
        <v>77</v>
      </c>
      <c r="L5" s="185"/>
      <c r="M5" s="185"/>
      <c r="N5" s="185"/>
      <c r="O5" s="185"/>
      <c r="P5" s="185"/>
      <c r="Q5" s="185"/>
    </row>
    <row r="6" spans="1:17" ht="30" customHeight="1">
      <c r="A6" s="1" t="s">
        <v>82</v>
      </c>
      <c r="B6" s="26"/>
      <c r="C6" s="33" t="s">
        <v>83</v>
      </c>
      <c r="D6" s="37"/>
      <c r="E6" s="33" t="s">
        <v>81</v>
      </c>
      <c r="F6" s="37"/>
      <c r="G6" s="33" t="s">
        <v>80</v>
      </c>
      <c r="H6" s="37"/>
      <c r="I6" s="33" t="s">
        <v>12</v>
      </c>
      <c r="J6" s="37"/>
      <c r="K6" s="33" t="s">
        <v>83</v>
      </c>
      <c r="L6" s="37"/>
      <c r="M6" s="33" t="s">
        <v>81</v>
      </c>
      <c r="N6" s="37"/>
      <c r="O6" s="33" t="s">
        <v>80</v>
      </c>
      <c r="P6" s="37"/>
      <c r="Q6" s="31" t="s">
        <v>12</v>
      </c>
    </row>
    <row r="7" spans="1:17" ht="30" customHeight="1">
      <c r="A7" s="57" t="s">
        <v>44</v>
      </c>
      <c r="B7" s="26"/>
      <c r="C7" s="38">
        <v>0</v>
      </c>
      <c r="D7" s="37"/>
      <c r="E7" s="106">
        <f>VLOOKUP(A7,'درآمد ناشی از فروش'!A:Q,9,0)</f>
        <v>0</v>
      </c>
      <c r="F7" s="37"/>
      <c r="G7" s="38">
        <v>0</v>
      </c>
      <c r="H7" s="37"/>
      <c r="I7" s="38">
        <f>C7+E7+G7</f>
        <v>0</v>
      </c>
      <c r="J7" s="37"/>
      <c r="K7" s="38">
        <f>VLOOKUP(A7,'سود اوراق بهادار'!$A$7:$Q$14,17,0)</f>
        <v>2557043043</v>
      </c>
      <c r="L7" s="37"/>
      <c r="M7" s="106">
        <f>'درآمد ناشی از فروش'!Q19</f>
        <v>1134044419</v>
      </c>
      <c r="N7" s="107"/>
      <c r="O7" s="38">
        <v>0</v>
      </c>
      <c r="P7" s="37"/>
      <c r="Q7" s="41">
        <f>K7+M7+O7</f>
        <v>3691087462</v>
      </c>
    </row>
    <row r="8" spans="1:17" ht="30" customHeight="1">
      <c r="A8" s="58" t="s">
        <v>38</v>
      </c>
      <c r="B8" s="26"/>
      <c r="C8" s="41">
        <v>0</v>
      </c>
      <c r="D8" s="37"/>
      <c r="E8" s="106">
        <f>VLOOKUP(A8,'درآمد ناشی از فروش'!A:Q,9,0)</f>
        <v>0</v>
      </c>
      <c r="F8" s="37"/>
      <c r="G8" s="41">
        <v>0</v>
      </c>
      <c r="H8" s="37"/>
      <c r="I8" s="41">
        <f>C8+E8+G8</f>
        <v>0</v>
      </c>
      <c r="J8" s="37"/>
      <c r="K8" s="38">
        <v>0</v>
      </c>
      <c r="L8" s="37"/>
      <c r="M8" s="108">
        <v>2980638842</v>
      </c>
      <c r="N8" s="107"/>
      <c r="O8" s="41">
        <v>0</v>
      </c>
      <c r="P8" s="37"/>
      <c r="Q8" s="41">
        <f t="shared" ref="Q8:Q18" si="0">K8+M8+O8</f>
        <v>2980638842</v>
      </c>
    </row>
    <row r="9" spans="1:17" ht="30" customHeight="1">
      <c r="A9" s="58" t="s">
        <v>39</v>
      </c>
      <c r="B9" s="26"/>
      <c r="C9" s="41">
        <v>0</v>
      </c>
      <c r="D9" s="37"/>
      <c r="E9" s="106">
        <f>VLOOKUP(A9,'درآمد ناشی از فروش'!A:Q,9,0)</f>
        <v>0</v>
      </c>
      <c r="F9" s="37"/>
      <c r="G9" s="41">
        <v>0</v>
      </c>
      <c r="H9" s="37"/>
      <c r="I9" s="41">
        <f t="shared" ref="I9:I10" si="1">C9+E9+G9</f>
        <v>0</v>
      </c>
      <c r="J9" s="37"/>
      <c r="K9" s="38">
        <v>0</v>
      </c>
      <c r="L9" s="37"/>
      <c r="M9" s="108">
        <v>199102069</v>
      </c>
      <c r="N9" s="107"/>
      <c r="O9" s="41">
        <v>0</v>
      </c>
      <c r="P9" s="37"/>
      <c r="Q9" s="41">
        <f t="shared" si="0"/>
        <v>199102069</v>
      </c>
    </row>
    <row r="10" spans="1:17" ht="30" customHeight="1">
      <c r="A10" s="58" t="s">
        <v>37</v>
      </c>
      <c r="B10" s="26"/>
      <c r="C10" s="41"/>
      <c r="D10" s="37"/>
      <c r="E10" s="106">
        <v>0</v>
      </c>
      <c r="F10" s="37"/>
      <c r="G10" s="41">
        <v>0</v>
      </c>
      <c r="H10" s="37"/>
      <c r="I10" s="41">
        <f t="shared" si="1"/>
        <v>0</v>
      </c>
      <c r="J10" s="37"/>
      <c r="K10" s="38">
        <v>0</v>
      </c>
      <c r="L10" s="37"/>
      <c r="M10" s="108">
        <v>497278356</v>
      </c>
      <c r="N10" s="107"/>
      <c r="O10" s="41">
        <v>0</v>
      </c>
      <c r="P10" s="37"/>
      <c r="Q10" s="41">
        <f t="shared" si="0"/>
        <v>497278356</v>
      </c>
    </row>
    <row r="11" spans="1:17" ht="30" customHeight="1">
      <c r="A11" s="58" t="s">
        <v>40</v>
      </c>
      <c r="B11" s="26"/>
      <c r="C11" s="41">
        <v>1563087431</v>
      </c>
      <c r="D11" s="37"/>
      <c r="E11" s="61">
        <v>0</v>
      </c>
      <c r="F11" s="37"/>
      <c r="G11" s="41">
        <v>455836365</v>
      </c>
      <c r="H11" s="37"/>
      <c r="I11" s="41">
        <f>C11+E11+G11</f>
        <v>2018923796</v>
      </c>
      <c r="J11" s="37"/>
      <c r="K11" s="38">
        <f>VLOOKUP(A11,'سود اوراق بهادار'!$A$7:$Q$14,17,0)</f>
        <v>8065097101</v>
      </c>
      <c r="L11" s="37"/>
      <c r="M11" s="108">
        <v>0</v>
      </c>
      <c r="N11" s="107"/>
      <c r="O11" s="41">
        <v>2340009797</v>
      </c>
      <c r="P11" s="37"/>
      <c r="Q11" s="41">
        <f t="shared" si="0"/>
        <v>10405106898</v>
      </c>
    </row>
    <row r="12" spans="1:17" ht="30" customHeight="1">
      <c r="A12" s="58" t="s">
        <v>33</v>
      </c>
      <c r="B12" s="26"/>
      <c r="C12" s="41">
        <v>0</v>
      </c>
      <c r="D12" s="37"/>
      <c r="E12" s="106">
        <f>VLOOKUP(A12,'درآمد ناشی از فروش'!A:Q,9,0)</f>
        <v>147948543</v>
      </c>
      <c r="F12" s="37"/>
      <c r="G12" s="42">
        <v>0</v>
      </c>
      <c r="H12" s="37"/>
      <c r="I12" s="41">
        <f>C12+E12+G12</f>
        <v>147948543</v>
      </c>
      <c r="J12" s="37"/>
      <c r="K12" s="38">
        <v>0</v>
      </c>
      <c r="L12" s="37"/>
      <c r="M12" s="104">
        <f>3875561589+E12</f>
        <v>4023510132</v>
      </c>
      <c r="N12" s="107"/>
      <c r="O12" s="41">
        <v>0</v>
      </c>
      <c r="P12" s="37"/>
      <c r="Q12" s="41">
        <f>K12+M12+O12</f>
        <v>4023510132</v>
      </c>
    </row>
    <row r="13" spans="1:17" ht="30" customHeight="1">
      <c r="A13" s="58" t="s">
        <v>50</v>
      </c>
      <c r="B13" s="26"/>
      <c r="C13" s="41">
        <v>2511589420</v>
      </c>
      <c r="D13" s="37"/>
      <c r="E13" s="106">
        <v>0</v>
      </c>
      <c r="F13" s="37"/>
      <c r="G13" s="41">
        <v>1298864538</v>
      </c>
      <c r="H13" s="37"/>
      <c r="I13" s="41">
        <f>C13+E13+G13</f>
        <v>3810453958</v>
      </c>
      <c r="J13" s="37"/>
      <c r="K13" s="38">
        <f>VLOOKUP(A13,'سود اوراق بهادار'!$A$7:$Q$14,17,0)</f>
        <v>11658617354</v>
      </c>
      <c r="L13" s="37"/>
      <c r="M13" s="105">
        <v>0</v>
      </c>
      <c r="N13" s="107"/>
      <c r="O13" s="42">
        <v>1265114538</v>
      </c>
      <c r="P13" s="37"/>
      <c r="Q13" s="28">
        <f t="shared" si="0"/>
        <v>12923731892</v>
      </c>
    </row>
    <row r="14" spans="1:17" ht="30" customHeight="1">
      <c r="A14" s="58" t="s">
        <v>45</v>
      </c>
      <c r="B14" s="26"/>
      <c r="C14" s="41">
        <v>1380798933</v>
      </c>
      <c r="D14" s="37"/>
      <c r="E14" s="106">
        <v>0</v>
      </c>
      <c r="F14" s="37"/>
      <c r="G14" s="42">
        <v>0</v>
      </c>
      <c r="H14" s="37"/>
      <c r="I14" s="42">
        <f>C14+E14+G14</f>
        <v>1380798933</v>
      </c>
      <c r="J14" s="37"/>
      <c r="K14" s="38">
        <f>VLOOKUP(A14,'سود اوراق بهادار'!$A$7:$Q$14,17,0)</f>
        <v>9736990715</v>
      </c>
      <c r="L14" s="37"/>
      <c r="M14" s="109">
        <v>0</v>
      </c>
      <c r="N14" s="107"/>
      <c r="O14" s="42">
        <v>-2100614704</v>
      </c>
      <c r="P14" s="37"/>
      <c r="Q14" s="41">
        <f t="shared" si="0"/>
        <v>7636376011</v>
      </c>
    </row>
    <row r="15" spans="1:17" ht="30" customHeight="1">
      <c r="A15" s="58" t="s">
        <v>48</v>
      </c>
      <c r="B15" s="26"/>
      <c r="C15" s="41">
        <v>2135806548</v>
      </c>
      <c r="D15" s="37"/>
      <c r="E15" s="106">
        <v>0</v>
      </c>
      <c r="F15" s="37"/>
      <c r="G15" s="42">
        <v>-1388868222</v>
      </c>
      <c r="H15" s="37"/>
      <c r="I15" s="41">
        <f>C15+E15+G15</f>
        <v>746938326</v>
      </c>
      <c r="J15" s="37"/>
      <c r="K15" s="38">
        <f>VLOOKUP(A15,'سود اوراق بهادار'!$A$7:$Q$14,17,0)</f>
        <v>10217054466</v>
      </c>
      <c r="L15" s="37"/>
      <c r="M15" s="108">
        <v>0</v>
      </c>
      <c r="N15" s="107"/>
      <c r="O15" s="41">
        <v>5985584973</v>
      </c>
      <c r="P15" s="37"/>
      <c r="Q15" s="41">
        <f t="shared" si="0"/>
        <v>16202639439</v>
      </c>
    </row>
    <row r="16" spans="1:17" ht="30" customHeight="1">
      <c r="A16" s="58" t="s">
        <v>193</v>
      </c>
      <c r="B16" s="26"/>
      <c r="C16" s="41">
        <v>716400652</v>
      </c>
      <c r="D16" s="37"/>
      <c r="E16" s="106">
        <v>159802641</v>
      </c>
      <c r="F16" s="37"/>
      <c r="G16" s="42">
        <v>-28526438</v>
      </c>
      <c r="H16" s="37"/>
      <c r="I16" s="41">
        <f>E16+G16+C16</f>
        <v>847676855</v>
      </c>
      <c r="J16" s="37"/>
      <c r="K16" s="38">
        <v>904207932</v>
      </c>
      <c r="L16" s="37"/>
      <c r="M16" s="108">
        <v>0</v>
      </c>
      <c r="N16" s="107"/>
      <c r="O16" s="41">
        <v>1039532812</v>
      </c>
      <c r="P16" s="37"/>
      <c r="Q16" s="41">
        <f t="shared" si="0"/>
        <v>1943740744</v>
      </c>
    </row>
    <row r="17" spans="1:17" ht="30" customHeight="1">
      <c r="A17" s="58" t="s">
        <v>136</v>
      </c>
      <c r="B17" s="26"/>
      <c r="C17" s="42">
        <v>0</v>
      </c>
      <c r="D17" s="37"/>
      <c r="E17" s="106">
        <f>VLOOKUP(A17,'درآمد ناشی از فروش'!A:Q,9,0)</f>
        <v>0</v>
      </c>
      <c r="F17" s="37"/>
      <c r="G17" s="41">
        <v>0</v>
      </c>
      <c r="H17" s="37"/>
      <c r="I17" s="41">
        <f t="shared" ref="I17:I18" si="2">E17+G17+C17</f>
        <v>0</v>
      </c>
      <c r="J17" s="37"/>
      <c r="K17" s="38">
        <v>99863478</v>
      </c>
      <c r="L17" s="37"/>
      <c r="M17" s="108">
        <v>83491279</v>
      </c>
      <c r="N17" s="107"/>
      <c r="O17" s="41">
        <v>0</v>
      </c>
      <c r="P17" s="37"/>
      <c r="Q17" s="41">
        <f t="shared" si="0"/>
        <v>183354757</v>
      </c>
    </row>
    <row r="18" spans="1:17" ht="30" customHeight="1">
      <c r="A18" s="29" t="s">
        <v>138</v>
      </c>
      <c r="B18" s="26"/>
      <c r="C18" s="41">
        <v>0</v>
      </c>
      <c r="D18" s="37"/>
      <c r="E18" s="106">
        <f>VLOOKUP(A18,'درآمد ناشی از فروش'!A:Q,9,0)</f>
        <v>0</v>
      </c>
      <c r="F18" s="37"/>
      <c r="G18" s="41">
        <v>0</v>
      </c>
      <c r="H18" s="37"/>
      <c r="I18" s="41">
        <f t="shared" si="2"/>
        <v>0</v>
      </c>
      <c r="J18" s="37"/>
      <c r="K18" s="38">
        <v>0</v>
      </c>
      <c r="L18" s="37"/>
      <c r="M18" s="108">
        <v>548631805</v>
      </c>
      <c r="N18" s="107"/>
      <c r="O18" s="41">
        <v>0</v>
      </c>
      <c r="P18" s="37"/>
      <c r="Q18" s="41">
        <f t="shared" si="0"/>
        <v>548631805</v>
      </c>
    </row>
    <row r="19" spans="1:17" ht="30" customHeight="1" thickBot="1">
      <c r="A19" s="93" t="s">
        <v>12</v>
      </c>
      <c r="B19" s="26"/>
      <c r="C19" s="66">
        <f>SUM(C7:C18)</f>
        <v>8307682984</v>
      </c>
      <c r="D19" s="22"/>
      <c r="E19" s="66">
        <f>SUM(E7:E18)</f>
        <v>307751184</v>
      </c>
      <c r="F19" s="22"/>
      <c r="G19" s="67">
        <f>SUM(G7:G18)</f>
        <v>337306243</v>
      </c>
      <c r="H19" s="22"/>
      <c r="I19" s="66">
        <f>SUM(I7:I17)</f>
        <v>8952740411</v>
      </c>
      <c r="J19" s="22"/>
      <c r="K19" s="66">
        <f>SUM(K7:K18)</f>
        <v>43238874089</v>
      </c>
      <c r="L19" s="22"/>
      <c r="M19" s="66">
        <f>SUM(M7:M18)</f>
        <v>9466696902</v>
      </c>
      <c r="N19" s="31"/>
      <c r="O19" s="62">
        <f>SUM(O7:O18)</f>
        <v>8529627416</v>
      </c>
      <c r="P19" s="31"/>
      <c r="Q19" s="137">
        <f>SUM(Q7:Q18)</f>
        <v>61235198407</v>
      </c>
    </row>
    <row r="20" spans="1:17" ht="30" customHeight="1" thickTop="1"/>
  </sheetData>
  <mergeCells count="6"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O17"/>
  <sheetViews>
    <sheetView rightToLeft="1" view="pageBreakPreview" zoomScaleNormal="100" zoomScaleSheetLayoutView="100" workbookViewId="0">
      <selection activeCell="I17" sqref="I17:I18"/>
    </sheetView>
  </sheetViews>
  <sheetFormatPr defaultRowHeight="30" customHeight="1"/>
  <cols>
    <col min="1" max="1" width="14.42578125" style="12" customWidth="1"/>
    <col min="2" max="2" width="1.28515625" style="12" customWidth="1"/>
    <col min="3" max="3" width="13" style="12" customWidth="1"/>
    <col min="4" max="4" width="1.28515625" style="12" customWidth="1"/>
    <col min="5" max="5" width="18.28515625" style="12" customWidth="1"/>
    <col min="6" max="6" width="1.28515625" style="12" customWidth="1"/>
    <col min="7" max="7" width="13" style="12" customWidth="1"/>
    <col min="8" max="8" width="1.28515625" style="12" customWidth="1"/>
    <col min="9" max="9" width="17.5703125" style="12" bestFit="1" customWidth="1"/>
    <col min="10" max="10" width="1.28515625" style="12" customWidth="1"/>
    <col min="11" max="11" width="27.140625" style="12" customWidth="1"/>
    <col min="12" max="12" width="1.28515625" style="12" customWidth="1"/>
    <col min="13" max="13" width="14.28515625" style="12" customWidth="1"/>
    <col min="14" max="14" width="1.28515625" style="12" customWidth="1"/>
    <col min="15" max="15" width="23.140625" style="12" customWidth="1"/>
    <col min="16" max="16" width="0.28515625" customWidth="1"/>
  </cols>
  <sheetData>
    <row r="1" spans="1:15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5" ht="30" customHeight="1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 ht="30" customHeight="1">
      <c r="A4" s="173" t="s">
        <v>149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5" ht="30" customHeight="1">
      <c r="A5" s="172" t="s">
        <v>86</v>
      </c>
      <c r="C5" s="172" t="s">
        <v>87</v>
      </c>
      <c r="E5" s="172" t="s">
        <v>88</v>
      </c>
      <c r="G5" s="172" t="s">
        <v>21</v>
      </c>
      <c r="I5" s="172" t="s">
        <v>89</v>
      </c>
      <c r="K5" s="204" t="s">
        <v>84</v>
      </c>
      <c r="M5" s="172" t="s">
        <v>90</v>
      </c>
      <c r="O5" s="204" t="s">
        <v>85</v>
      </c>
    </row>
    <row r="6" spans="1:15" ht="30" customHeight="1">
      <c r="A6" s="178"/>
      <c r="C6" s="178"/>
      <c r="E6" s="178"/>
      <c r="G6" s="178"/>
      <c r="I6" s="178"/>
      <c r="K6" s="204"/>
      <c r="M6" s="178"/>
      <c r="O6" s="204"/>
    </row>
    <row r="7" spans="1:15" ht="30" customHeight="1">
      <c r="A7" s="122"/>
      <c r="C7" s="45" t="s">
        <v>151</v>
      </c>
      <c r="E7" s="45" t="s">
        <v>150</v>
      </c>
      <c r="G7" s="27">
        <v>100000</v>
      </c>
      <c r="I7" s="27">
        <v>100015625000</v>
      </c>
      <c r="K7" s="27">
        <v>581764860</v>
      </c>
      <c r="M7" s="27">
        <v>1000000</v>
      </c>
      <c r="O7" s="45">
        <v>34.799999999999997</v>
      </c>
    </row>
    <row r="8" spans="1:15" ht="30" customHeight="1">
      <c r="A8" s="69"/>
      <c r="C8" s="69"/>
      <c r="E8" s="22"/>
    </row>
    <row r="9" spans="1:15" ht="30" customHeight="1">
      <c r="A9" s="69"/>
      <c r="C9" s="69"/>
      <c r="E9" s="22"/>
    </row>
    <row r="10" spans="1:15" ht="30" customHeight="1">
      <c r="A10" s="69"/>
      <c r="C10" s="69"/>
      <c r="E10" s="22"/>
    </row>
    <row r="11" spans="1:15" ht="30" customHeight="1">
      <c r="A11" s="121"/>
      <c r="C11" s="116"/>
      <c r="E11" s="22"/>
    </row>
    <row r="12" spans="1:15" ht="30" customHeight="1">
      <c r="A12" s="121"/>
      <c r="C12" s="121"/>
      <c r="E12" s="22"/>
    </row>
    <row r="13" spans="1:15" ht="30" customHeight="1">
      <c r="A13" s="121"/>
      <c r="C13" s="121"/>
      <c r="E13" s="22"/>
    </row>
    <row r="14" spans="1:15" ht="30" customHeight="1">
      <c r="A14" s="121"/>
      <c r="C14" s="121"/>
      <c r="E14" s="22"/>
    </row>
    <row r="15" spans="1:15" ht="30" customHeight="1">
      <c r="A15" s="121"/>
      <c r="C15" s="121"/>
      <c r="E15" s="22"/>
    </row>
    <row r="17" spans="1:9" ht="30" customHeight="1">
      <c r="A17" s="69"/>
      <c r="B17" s="69"/>
      <c r="C17" s="69"/>
      <c r="D17" s="69"/>
      <c r="E17" s="69"/>
      <c r="F17" s="69"/>
      <c r="G17" s="69"/>
      <c r="H17" s="69"/>
      <c r="I17" s="69"/>
    </row>
  </sheetData>
  <mergeCells count="12">
    <mergeCell ref="A1:O1"/>
    <mergeCell ref="A2:O2"/>
    <mergeCell ref="A3:O3"/>
    <mergeCell ref="K5:K6"/>
    <mergeCell ref="O5:O6"/>
    <mergeCell ref="A4:O4"/>
    <mergeCell ref="M5:M6"/>
    <mergeCell ref="I5:I6"/>
    <mergeCell ref="G5:G6"/>
    <mergeCell ref="E5:E6"/>
    <mergeCell ref="C5:C6"/>
    <mergeCell ref="A5:A6"/>
  </mergeCells>
  <pageMargins left="0.39" right="0.39" top="0.39" bottom="0.39" header="0" footer="0"/>
  <pageSetup scale="8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L14"/>
  <sheetViews>
    <sheetView rightToLeft="1" view="pageBreakPreview" zoomScaleNormal="100" zoomScaleSheetLayoutView="100" workbookViewId="0">
      <selection activeCell="F12" sqref="F12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12" customWidth="1"/>
    <col min="5" max="5" width="1.28515625" style="12" customWidth="1"/>
    <col min="6" max="6" width="19.42578125" style="12" customWidth="1"/>
    <col min="7" max="7" width="0.28515625" customWidth="1"/>
    <col min="12" max="12" width="10.140625" bestFit="1" customWidth="1"/>
  </cols>
  <sheetData>
    <row r="1" spans="1:12" ht="30" customHeight="1">
      <c r="A1" s="172" t="s">
        <v>0</v>
      </c>
      <c r="B1" s="172"/>
      <c r="C1" s="172"/>
      <c r="D1" s="172"/>
      <c r="E1" s="172"/>
      <c r="F1" s="172"/>
    </row>
    <row r="2" spans="1:12" ht="30" customHeight="1">
      <c r="A2" s="172" t="s">
        <v>64</v>
      </c>
      <c r="B2" s="172"/>
      <c r="C2" s="172"/>
      <c r="D2" s="172"/>
      <c r="E2" s="172"/>
      <c r="F2" s="172"/>
    </row>
    <row r="3" spans="1:12" ht="30" customHeight="1">
      <c r="A3" s="172" t="s">
        <v>202</v>
      </c>
      <c r="B3" s="172"/>
      <c r="C3" s="172"/>
      <c r="D3" s="172"/>
      <c r="E3" s="172"/>
      <c r="F3" s="172"/>
    </row>
    <row r="4" spans="1:12" ht="30" customHeight="1">
      <c r="A4" s="173" t="s">
        <v>148</v>
      </c>
      <c r="B4" s="173"/>
      <c r="C4" s="173"/>
      <c r="D4" s="173"/>
      <c r="E4" s="173"/>
      <c r="F4" s="173"/>
    </row>
    <row r="5" spans="1:12" ht="30" customHeight="1">
      <c r="A5" s="172" t="s">
        <v>65</v>
      </c>
      <c r="B5" s="172"/>
      <c r="C5" s="26"/>
      <c r="D5" s="1" t="s">
        <v>76</v>
      </c>
      <c r="E5" s="26"/>
      <c r="F5" s="1" t="s">
        <v>77</v>
      </c>
    </row>
    <row r="6" spans="1:12" ht="30" customHeight="1">
      <c r="A6" s="178"/>
      <c r="B6" s="178"/>
      <c r="C6" s="26"/>
      <c r="D6" s="2" t="s">
        <v>61</v>
      </c>
      <c r="E6" s="26"/>
      <c r="F6" s="2" t="s">
        <v>61</v>
      </c>
    </row>
    <row r="7" spans="1:12" ht="30" customHeight="1">
      <c r="A7" s="194" t="s">
        <v>75</v>
      </c>
      <c r="B7" s="194"/>
      <c r="C7" s="26"/>
      <c r="D7" s="38">
        <v>0</v>
      </c>
      <c r="E7" s="37"/>
      <c r="F7" s="38">
        <v>516665710</v>
      </c>
    </row>
    <row r="8" spans="1:12" ht="30" customHeight="1">
      <c r="A8" s="174" t="s">
        <v>93</v>
      </c>
      <c r="B8" s="174"/>
      <c r="C8" s="26"/>
      <c r="D8" s="41">
        <v>3502926</v>
      </c>
      <c r="E8" s="37"/>
      <c r="F8" s="41">
        <v>242070037</v>
      </c>
    </row>
    <row r="9" spans="1:12" ht="30" customHeight="1">
      <c r="A9" s="174" t="s">
        <v>94</v>
      </c>
      <c r="B9" s="174"/>
      <c r="C9" s="26"/>
      <c r="D9" s="50">
        <v>0</v>
      </c>
      <c r="E9" s="37"/>
      <c r="F9" s="50">
        <v>22447371</v>
      </c>
    </row>
    <row r="10" spans="1:12" ht="30" customHeight="1">
      <c r="A10" s="197" t="s">
        <v>12</v>
      </c>
      <c r="B10" s="197"/>
      <c r="C10" s="26"/>
      <c r="D10" s="66">
        <f>SUM(D7:D9)</f>
        <v>3502926</v>
      </c>
      <c r="E10" s="22"/>
      <c r="F10" s="66">
        <f>SUM(F7:F9)</f>
        <v>781183118</v>
      </c>
    </row>
    <row r="12" spans="1:12" ht="30" customHeight="1">
      <c r="L12" s="19"/>
    </row>
    <row r="13" spans="1:12" ht="30" customHeight="1">
      <c r="L13" s="19"/>
    </row>
    <row r="14" spans="1:12" ht="30" customHeight="1">
      <c r="L14" s="19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4:F4"/>
    <mergeCell ref="A5:B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9"/>
  <sheetViews>
    <sheetView rightToLeft="1" view="pageBreakPreview" zoomScaleNormal="100" zoomScaleSheetLayoutView="100" workbookViewId="0">
      <selection activeCell="Q17" sqref="Q17"/>
    </sheetView>
  </sheetViews>
  <sheetFormatPr defaultRowHeight="30" customHeight="1"/>
  <cols>
    <col min="1" max="1" width="39" style="12" customWidth="1"/>
    <col min="2" max="2" width="1.28515625" style="12" customWidth="1"/>
    <col min="3" max="3" width="12.7109375" style="12" customWidth="1"/>
    <col min="4" max="4" width="1.28515625" style="12" customWidth="1"/>
    <col min="5" max="5" width="17.28515625" style="12" customWidth="1"/>
    <col min="6" max="6" width="1.28515625" style="12" customWidth="1"/>
    <col min="7" max="7" width="13.140625" style="12" customWidth="1"/>
    <col min="8" max="8" width="1.28515625" style="12" customWidth="1"/>
    <col min="9" max="9" width="14.28515625" style="12" customWidth="1"/>
    <col min="10" max="10" width="1.28515625" style="12" customWidth="1"/>
    <col min="11" max="11" width="10.42578125" style="12" customWidth="1"/>
    <col min="12" max="12" width="1.28515625" style="12" customWidth="1"/>
    <col min="13" max="13" width="15.5703125" style="12" customWidth="1"/>
    <col min="14" max="14" width="1.28515625" style="12" customWidth="1"/>
    <col min="15" max="15" width="14.28515625" style="12" customWidth="1"/>
    <col min="16" max="16" width="1.28515625" style="12" customWidth="1"/>
    <col min="17" max="17" width="10.42578125" style="12" customWidth="1"/>
    <col min="18" max="18" width="1.28515625" style="12" customWidth="1"/>
    <col min="19" max="19" width="15.5703125" style="12" customWidth="1"/>
    <col min="20" max="20" width="0.28515625" customWidth="1"/>
  </cols>
  <sheetData>
    <row r="1" spans="1:19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ht="30" customHeight="1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ht="39" customHeight="1">
      <c r="A4" s="173" t="s">
        <v>79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</row>
    <row r="5" spans="1:19" ht="39" customHeight="1">
      <c r="A5" s="172" t="s">
        <v>13</v>
      </c>
      <c r="C5" s="175" t="s">
        <v>95</v>
      </c>
      <c r="D5" s="175"/>
      <c r="E5" s="175"/>
      <c r="F5" s="175"/>
      <c r="G5" s="175"/>
      <c r="I5" s="175" t="s">
        <v>76</v>
      </c>
      <c r="J5" s="175"/>
      <c r="K5" s="175"/>
      <c r="L5" s="175"/>
      <c r="M5" s="175"/>
      <c r="O5" s="175" t="s">
        <v>77</v>
      </c>
      <c r="P5" s="175"/>
      <c r="Q5" s="175"/>
      <c r="R5" s="175"/>
      <c r="S5" s="175"/>
    </row>
    <row r="6" spans="1:19" ht="44.25" customHeight="1">
      <c r="A6" s="172"/>
      <c r="C6" s="4" t="s">
        <v>96</v>
      </c>
      <c r="D6" s="13"/>
      <c r="E6" s="4" t="s">
        <v>97</v>
      </c>
      <c r="F6" s="13"/>
      <c r="G6" s="4" t="s">
        <v>98</v>
      </c>
      <c r="I6" s="4" t="s">
        <v>99</v>
      </c>
      <c r="J6" s="13"/>
      <c r="K6" s="4" t="s">
        <v>100</v>
      </c>
      <c r="L6" s="13"/>
      <c r="M6" s="4" t="s">
        <v>101</v>
      </c>
      <c r="O6" s="4" t="s">
        <v>99</v>
      </c>
      <c r="P6" s="13"/>
      <c r="Q6" s="4" t="s">
        <v>100</v>
      </c>
      <c r="R6" s="13"/>
      <c r="S6" s="4" t="s">
        <v>101</v>
      </c>
    </row>
    <row r="8" spans="1:19" s="55" customFormat="1" ht="30" customHeight="1" thickBot="1">
      <c r="A8" s="22" t="s">
        <v>12</v>
      </c>
      <c r="C8" s="7"/>
      <c r="D8" s="17"/>
      <c r="E8" s="7"/>
      <c r="F8" s="17"/>
      <c r="G8" s="7"/>
      <c r="H8" s="17"/>
      <c r="I8" s="9"/>
      <c r="J8" s="17"/>
      <c r="K8" s="9"/>
      <c r="L8" s="17"/>
      <c r="M8" s="9"/>
      <c r="N8" s="17"/>
      <c r="O8" s="9"/>
      <c r="P8" s="17"/>
      <c r="Q8" s="9"/>
      <c r="R8" s="17"/>
      <c r="S8" s="9"/>
    </row>
    <row r="9" spans="1:19" ht="30" customHeight="1" thickTop="1"/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5"/>
  <sheetViews>
    <sheetView rightToLeft="1" view="pageBreakPreview" topLeftCell="B1" zoomScaleNormal="90" zoomScaleSheetLayoutView="100" workbookViewId="0">
      <selection activeCell="M14" sqref="M14:O14"/>
    </sheetView>
  </sheetViews>
  <sheetFormatPr defaultRowHeight="30" customHeight="1"/>
  <cols>
    <col min="1" max="1" width="30.5703125" style="12" bestFit="1" customWidth="1"/>
    <col min="2" max="2" width="1.28515625" style="12" customWidth="1"/>
    <col min="3" max="3" width="12" style="12" bestFit="1" customWidth="1"/>
    <col min="4" max="4" width="1.28515625" style="12" customWidth="1"/>
    <col min="5" max="5" width="19.85546875" style="12" bestFit="1" customWidth="1"/>
    <col min="6" max="6" width="1.28515625" style="12" customWidth="1"/>
    <col min="7" max="7" width="15.140625" style="34" bestFit="1" customWidth="1"/>
    <col min="8" max="8" width="1.28515625" style="34" customWidth="1"/>
    <col min="9" max="9" width="11.85546875" style="34" bestFit="1" customWidth="1"/>
    <col min="10" max="10" width="1.28515625" style="34" customWidth="1"/>
    <col min="11" max="11" width="15.140625" style="34" bestFit="1" customWidth="1"/>
    <col min="12" max="12" width="1.28515625" style="34" customWidth="1"/>
    <col min="13" max="13" width="16.140625" style="34" bestFit="1" customWidth="1"/>
    <col min="14" max="14" width="1.28515625" style="12" customWidth="1"/>
    <col min="15" max="15" width="11.85546875" style="12" bestFit="1" customWidth="1"/>
    <col min="16" max="16" width="1.28515625" style="12" customWidth="1"/>
    <col min="17" max="17" width="16.140625" style="12" bestFit="1" customWidth="1"/>
    <col min="18" max="18" width="0.28515625" customWidth="1"/>
  </cols>
  <sheetData>
    <row r="1" spans="1:17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7" ht="30" customHeight="1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7" ht="30" customHeight="1">
      <c r="A4" s="173" t="s">
        <v>102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1:17" ht="30" customHeight="1">
      <c r="A5" s="175" t="s">
        <v>65</v>
      </c>
      <c r="C5" s="182" t="s">
        <v>76</v>
      </c>
      <c r="D5" s="182"/>
      <c r="E5" s="182"/>
      <c r="F5" s="182"/>
      <c r="G5" s="182"/>
      <c r="H5" s="182"/>
      <c r="I5" s="182"/>
      <c r="J5" s="182"/>
      <c r="K5" s="182"/>
      <c r="M5" s="175" t="s">
        <v>77</v>
      </c>
      <c r="N5" s="175"/>
      <c r="O5" s="175"/>
      <c r="P5" s="175"/>
      <c r="Q5" s="175"/>
    </row>
    <row r="6" spans="1:17" ht="42.75" customHeight="1">
      <c r="A6" s="175"/>
      <c r="C6" s="180" t="s">
        <v>31</v>
      </c>
      <c r="D6" s="180"/>
      <c r="E6" s="49" t="s">
        <v>103</v>
      </c>
      <c r="G6" s="135" t="s">
        <v>104</v>
      </c>
      <c r="I6" s="135" t="s">
        <v>100</v>
      </c>
      <c r="K6" s="135" t="s">
        <v>105</v>
      </c>
      <c r="M6" s="134" t="s">
        <v>104</v>
      </c>
      <c r="N6" s="13"/>
      <c r="O6" s="124" t="s">
        <v>100</v>
      </c>
      <c r="P6" s="13"/>
      <c r="Q6" s="124" t="s">
        <v>105</v>
      </c>
    </row>
    <row r="7" spans="1:17" ht="30" customHeight="1">
      <c r="A7" s="45" t="s">
        <v>45</v>
      </c>
      <c r="B7" s="26"/>
      <c r="C7" s="45" t="s">
        <v>47</v>
      </c>
      <c r="D7" s="45"/>
      <c r="E7" s="51">
        <v>0.23</v>
      </c>
      <c r="F7" s="26"/>
      <c r="G7" s="41">
        <v>1380798933</v>
      </c>
      <c r="H7" s="37"/>
      <c r="I7" s="41">
        <v>0</v>
      </c>
      <c r="J7" s="37"/>
      <c r="K7" s="41">
        <f>G7+I7</f>
        <v>1380798933</v>
      </c>
      <c r="L7" s="37"/>
      <c r="M7" s="41">
        <v>9736990715</v>
      </c>
      <c r="N7" s="26"/>
      <c r="O7" s="28">
        <v>0</v>
      </c>
      <c r="P7" s="26"/>
      <c r="Q7" s="28">
        <f>M7+O7</f>
        <v>9736990715</v>
      </c>
    </row>
    <row r="8" spans="1:17" ht="30" customHeight="1">
      <c r="A8" s="26" t="s">
        <v>48</v>
      </c>
      <c r="B8" s="26"/>
      <c r="C8" s="26" t="s">
        <v>49</v>
      </c>
      <c r="D8" s="26"/>
      <c r="E8" s="52">
        <v>0.23</v>
      </c>
      <c r="F8" s="26"/>
      <c r="G8" s="41">
        <v>2135806548</v>
      </c>
      <c r="H8" s="37"/>
      <c r="I8" s="41">
        <v>0</v>
      </c>
      <c r="J8" s="37"/>
      <c r="K8" s="41">
        <f t="shared" ref="K8:K13" si="0">G8+I8</f>
        <v>2135806548</v>
      </c>
      <c r="L8" s="37"/>
      <c r="M8" s="41">
        <v>10217054466</v>
      </c>
      <c r="N8" s="26"/>
      <c r="O8" s="28">
        <v>0</v>
      </c>
      <c r="P8" s="26"/>
      <c r="Q8" s="28">
        <f t="shared" ref="Q8:Q13" si="1">M8+O8</f>
        <v>10217054466</v>
      </c>
    </row>
    <row r="9" spans="1:17" ht="30" customHeight="1">
      <c r="A9" s="26" t="s">
        <v>44</v>
      </c>
      <c r="B9" s="26"/>
      <c r="C9" s="26" t="s">
        <v>159</v>
      </c>
      <c r="D9" s="26"/>
      <c r="E9" s="53">
        <v>0.20499999999999999</v>
      </c>
      <c r="F9" s="26"/>
      <c r="G9" s="41">
        <v>0</v>
      </c>
      <c r="H9" s="37"/>
      <c r="I9" s="41">
        <v>0</v>
      </c>
      <c r="J9" s="37"/>
      <c r="K9" s="41">
        <f t="shared" si="0"/>
        <v>0</v>
      </c>
      <c r="L9" s="37"/>
      <c r="M9" s="41">
        <v>2557043043</v>
      </c>
      <c r="N9" s="26"/>
      <c r="O9" s="28">
        <v>0</v>
      </c>
      <c r="P9" s="26"/>
      <c r="Q9" s="28">
        <f t="shared" si="1"/>
        <v>2557043043</v>
      </c>
    </row>
    <row r="10" spans="1:17" ht="30" customHeight="1">
      <c r="A10" s="26" t="s">
        <v>43</v>
      </c>
      <c r="B10" s="26"/>
      <c r="C10" s="26" t="s">
        <v>160</v>
      </c>
      <c r="D10" s="26"/>
      <c r="E10" s="52">
        <v>0.18</v>
      </c>
      <c r="F10" s="26"/>
      <c r="G10" s="41">
        <v>0</v>
      </c>
      <c r="H10" s="37"/>
      <c r="I10" s="41">
        <v>0</v>
      </c>
      <c r="J10" s="37"/>
      <c r="K10" s="41">
        <f t="shared" si="0"/>
        <v>0</v>
      </c>
      <c r="L10" s="37"/>
      <c r="M10" s="41">
        <v>99863478</v>
      </c>
      <c r="N10" s="26"/>
      <c r="O10" s="28">
        <v>0</v>
      </c>
      <c r="P10" s="26"/>
      <c r="Q10" s="28">
        <f t="shared" si="1"/>
        <v>99863478</v>
      </c>
    </row>
    <row r="11" spans="1:17" ht="30" customHeight="1">
      <c r="A11" s="26" t="s">
        <v>50</v>
      </c>
      <c r="B11" s="26"/>
      <c r="C11" s="26" t="s">
        <v>52</v>
      </c>
      <c r="D11" s="26"/>
      <c r="E11" s="52">
        <v>0.23</v>
      </c>
      <c r="F11" s="26"/>
      <c r="G11" s="41">
        <v>2511589420</v>
      </c>
      <c r="H11" s="37"/>
      <c r="I11" s="41">
        <v>0</v>
      </c>
      <c r="J11" s="37"/>
      <c r="K11" s="41">
        <f t="shared" si="0"/>
        <v>2511589420</v>
      </c>
      <c r="L11" s="37"/>
      <c r="M11" s="41">
        <v>11658617354</v>
      </c>
      <c r="N11" s="26"/>
      <c r="O11" s="28">
        <v>0</v>
      </c>
      <c r="P11" s="26"/>
      <c r="Q11" s="28">
        <f t="shared" si="1"/>
        <v>11658617354</v>
      </c>
    </row>
    <row r="12" spans="1:17" ht="30" customHeight="1">
      <c r="A12" s="191" t="s">
        <v>164</v>
      </c>
      <c r="B12" s="191"/>
      <c r="C12" s="26" t="s">
        <v>191</v>
      </c>
      <c r="D12" s="26"/>
      <c r="E12" s="52">
        <v>0.23</v>
      </c>
      <c r="F12" s="26"/>
      <c r="G12" s="41">
        <v>716400652</v>
      </c>
      <c r="H12" s="37"/>
      <c r="I12" s="41">
        <v>0</v>
      </c>
      <c r="J12" s="37"/>
      <c r="K12" s="41">
        <f t="shared" si="0"/>
        <v>716400652</v>
      </c>
      <c r="L12" s="37"/>
      <c r="M12" s="41">
        <v>904207932</v>
      </c>
      <c r="N12" s="26"/>
      <c r="O12" s="28">
        <v>0</v>
      </c>
      <c r="P12" s="26"/>
      <c r="Q12" s="28">
        <f t="shared" si="1"/>
        <v>904207932</v>
      </c>
    </row>
    <row r="13" spans="1:17" ht="30" customHeight="1">
      <c r="A13" s="26" t="s">
        <v>40</v>
      </c>
      <c r="B13" s="26"/>
      <c r="C13" s="26" t="s">
        <v>42</v>
      </c>
      <c r="D13" s="26"/>
      <c r="E13" s="52">
        <v>0.23</v>
      </c>
      <c r="F13" s="26"/>
      <c r="G13" s="41">
        <v>1563087431</v>
      </c>
      <c r="H13" s="37"/>
      <c r="I13" s="41">
        <v>0</v>
      </c>
      <c r="J13" s="37"/>
      <c r="K13" s="41">
        <f t="shared" si="0"/>
        <v>1563087431</v>
      </c>
      <c r="L13" s="37"/>
      <c r="M13" s="41">
        <v>8065097101</v>
      </c>
      <c r="N13" s="26"/>
      <c r="O13" s="28">
        <v>0</v>
      </c>
      <c r="P13" s="26"/>
      <c r="Q13" s="28">
        <f t="shared" si="1"/>
        <v>8065097101</v>
      </c>
    </row>
    <row r="14" spans="1:17" s="65" customFormat="1" ht="30" customHeight="1" thickBot="1">
      <c r="A14" s="22" t="s">
        <v>12</v>
      </c>
      <c r="B14" s="22"/>
      <c r="C14" s="68"/>
      <c r="D14" s="22"/>
      <c r="E14" s="68"/>
      <c r="F14" s="22"/>
      <c r="G14" s="137">
        <f>SUM(G7:G13)</f>
        <v>8307682984</v>
      </c>
      <c r="H14" s="31"/>
      <c r="I14" s="137">
        <v>0</v>
      </c>
      <c r="J14" s="31"/>
      <c r="K14" s="137">
        <f>SUM(K7:K13)</f>
        <v>8307682984</v>
      </c>
      <c r="L14" s="31"/>
      <c r="M14" s="137">
        <f>SUM(M7:M13)</f>
        <v>43238874089</v>
      </c>
      <c r="N14" s="22"/>
      <c r="O14" s="141">
        <v>0</v>
      </c>
      <c r="P14" s="22"/>
      <c r="Q14" s="141">
        <f>SUM(Q7:Q13)</f>
        <v>43238874089</v>
      </c>
    </row>
    <row r="15" spans="1:17" ht="30" customHeight="1" thickTop="1"/>
  </sheetData>
  <mergeCells count="9">
    <mergeCell ref="A12:B12"/>
    <mergeCell ref="A1:Q1"/>
    <mergeCell ref="A2:Q2"/>
    <mergeCell ref="A3:Q3"/>
    <mergeCell ref="A5:A6"/>
    <mergeCell ref="M5:Q5"/>
    <mergeCell ref="C6:D6"/>
    <mergeCell ref="C5:K5"/>
    <mergeCell ref="A4:Q4"/>
  </mergeCells>
  <pageMargins left="0.39" right="0.39" top="0.39" bottom="0.39" header="0" footer="0"/>
  <pageSetup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S36"/>
  <sheetViews>
    <sheetView rightToLeft="1" view="pageBreakPreview" zoomScale="90" zoomScaleNormal="60" zoomScaleSheetLayoutView="90" workbookViewId="0">
      <selection activeCell="G36" sqref="G36"/>
    </sheetView>
  </sheetViews>
  <sheetFormatPr defaultRowHeight="18.75"/>
  <cols>
    <col min="1" max="1" width="54.7109375" style="26" bestFit="1" customWidth="1"/>
    <col min="2" max="2" width="1.28515625" style="26" customWidth="1"/>
    <col min="3" max="3" width="15" style="26" customWidth="1"/>
    <col min="4" max="4" width="0.140625" style="26" customWidth="1"/>
    <col min="5" max="5" width="11.85546875" style="61" bestFit="1" customWidth="1"/>
    <col min="6" max="6" width="1.28515625" style="26" customWidth="1"/>
    <col min="7" max="7" width="16.28515625" style="26" bestFit="1" customWidth="1"/>
    <col min="8" max="8" width="1.28515625" style="26" customWidth="1"/>
    <col min="9" max="9" width="15.5703125" style="26" bestFit="1" customWidth="1"/>
    <col min="10" max="10" width="1.28515625" style="26" customWidth="1"/>
    <col min="11" max="11" width="12.28515625" style="26" bestFit="1" customWidth="1"/>
    <col min="12" max="12" width="1.28515625" style="26" customWidth="1"/>
    <col min="13" max="13" width="16.28515625" style="26" bestFit="1" customWidth="1"/>
    <col min="14" max="14" width="0.28515625" customWidth="1"/>
    <col min="18" max="18" width="11.140625" bestFit="1" customWidth="1"/>
  </cols>
  <sheetData>
    <row r="1" spans="1:18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8" ht="30" customHeight="1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8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8" ht="35.25" customHeight="1">
      <c r="A4" s="173" t="s">
        <v>106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</row>
    <row r="5" spans="1:18" ht="27.95" customHeight="1">
      <c r="A5" s="175" t="s">
        <v>65</v>
      </c>
      <c r="C5" s="175" t="s">
        <v>76</v>
      </c>
      <c r="D5" s="175"/>
      <c r="E5" s="175"/>
      <c r="F5" s="175"/>
      <c r="G5" s="175"/>
      <c r="I5" s="175" t="s">
        <v>77</v>
      </c>
      <c r="J5" s="175"/>
      <c r="K5" s="175"/>
      <c r="L5" s="175"/>
      <c r="M5" s="175"/>
    </row>
    <row r="6" spans="1:18" ht="27.95" customHeight="1">
      <c r="A6" s="172"/>
      <c r="C6" s="124" t="s">
        <v>104</v>
      </c>
      <c r="D6" s="45"/>
      <c r="E6" s="143" t="s">
        <v>100</v>
      </c>
      <c r="F6" s="45"/>
      <c r="G6" s="124" t="s">
        <v>105</v>
      </c>
      <c r="I6" s="124" t="s">
        <v>104</v>
      </c>
      <c r="J6" s="45"/>
      <c r="K6" s="124" t="s">
        <v>100</v>
      </c>
      <c r="L6" s="45"/>
      <c r="M6" s="124" t="s">
        <v>105</v>
      </c>
    </row>
    <row r="7" spans="1:18" ht="27.95" customHeight="1">
      <c r="A7" s="29" t="s">
        <v>154</v>
      </c>
      <c r="C7" s="28">
        <v>54814</v>
      </c>
      <c r="E7" s="61">
        <v>0</v>
      </c>
      <c r="G7" s="28">
        <f>C7+E7</f>
        <v>54814</v>
      </c>
      <c r="I7" s="28">
        <v>100680</v>
      </c>
      <c r="K7" s="61">
        <v>0</v>
      </c>
      <c r="M7" s="28">
        <f>I7+K7</f>
        <v>100680</v>
      </c>
    </row>
    <row r="8" spans="1:18" ht="27.95" customHeight="1">
      <c r="A8" s="29" t="s">
        <v>114</v>
      </c>
      <c r="C8" s="28">
        <v>0</v>
      </c>
      <c r="E8" s="61">
        <v>0</v>
      </c>
      <c r="G8" s="28">
        <f t="shared" ref="G8:G35" si="0">C8+E8</f>
        <v>0</v>
      </c>
      <c r="I8" s="28">
        <v>1087494011</v>
      </c>
      <c r="K8" s="61">
        <v>0</v>
      </c>
      <c r="M8" s="28">
        <f t="shared" ref="M8:M10" si="1">I8+K8</f>
        <v>1087494011</v>
      </c>
    </row>
    <row r="9" spans="1:18" ht="27.95" customHeight="1">
      <c r="A9" s="29" t="s">
        <v>174</v>
      </c>
      <c r="C9" s="28">
        <v>41095890</v>
      </c>
      <c r="E9" s="61">
        <v>0</v>
      </c>
      <c r="G9" s="28">
        <f>C9+E9</f>
        <v>41095890</v>
      </c>
      <c r="I9" s="28">
        <v>3814794516</v>
      </c>
      <c r="K9" s="61">
        <v>0</v>
      </c>
      <c r="M9" s="28">
        <f t="shared" si="1"/>
        <v>3814794516</v>
      </c>
    </row>
    <row r="10" spans="1:18" ht="27.95" customHeight="1">
      <c r="A10" s="29" t="s">
        <v>115</v>
      </c>
      <c r="C10" s="28">
        <v>788082206</v>
      </c>
      <c r="E10" s="61">
        <v>0</v>
      </c>
      <c r="G10" s="28">
        <f>C10+E10</f>
        <v>788082206</v>
      </c>
      <c r="I10" s="28">
        <v>5424292844</v>
      </c>
      <c r="K10" s="61">
        <v>0</v>
      </c>
      <c r="M10" s="28">
        <f t="shared" si="1"/>
        <v>5424292844</v>
      </c>
    </row>
    <row r="11" spans="1:18" ht="27.95" customHeight="1">
      <c r="A11" s="29" t="s">
        <v>116</v>
      </c>
      <c r="C11" s="28">
        <v>0</v>
      </c>
      <c r="E11" s="61">
        <v>0</v>
      </c>
      <c r="G11" s="28">
        <f t="shared" si="0"/>
        <v>0</v>
      </c>
      <c r="I11" s="28">
        <v>4932643828</v>
      </c>
      <c r="K11" s="61">
        <v>0</v>
      </c>
      <c r="M11" s="28">
        <f t="shared" ref="M11:M27" si="2">I11+K11</f>
        <v>4932643828</v>
      </c>
    </row>
    <row r="12" spans="1:18" ht="27.95" customHeight="1">
      <c r="A12" s="29" t="s">
        <v>117</v>
      </c>
      <c r="C12" s="28">
        <v>0</v>
      </c>
      <c r="E12" s="61">
        <v>0</v>
      </c>
      <c r="G12" s="28">
        <f t="shared" si="0"/>
        <v>0</v>
      </c>
      <c r="I12" s="28">
        <v>2190231364</v>
      </c>
      <c r="K12" s="61">
        <v>0</v>
      </c>
      <c r="M12" s="28">
        <f t="shared" si="2"/>
        <v>2190231364</v>
      </c>
      <c r="R12" s="19"/>
    </row>
    <row r="13" spans="1:18" ht="27.95" customHeight="1">
      <c r="A13" s="29" t="s">
        <v>118</v>
      </c>
      <c r="C13" s="28">
        <v>0</v>
      </c>
      <c r="E13" s="61">
        <v>0</v>
      </c>
      <c r="G13" s="28">
        <f t="shared" si="0"/>
        <v>0</v>
      </c>
      <c r="I13" s="28">
        <v>1888657530</v>
      </c>
      <c r="K13" s="61">
        <v>0</v>
      </c>
      <c r="M13" s="28">
        <f t="shared" si="2"/>
        <v>1888657530</v>
      </c>
    </row>
    <row r="14" spans="1:18" ht="27.95" customHeight="1">
      <c r="A14" s="29" t="s">
        <v>175</v>
      </c>
      <c r="C14" s="28">
        <v>0</v>
      </c>
      <c r="E14" s="61">
        <v>0</v>
      </c>
      <c r="G14" s="28">
        <f t="shared" si="0"/>
        <v>0</v>
      </c>
      <c r="I14" s="28">
        <v>5059657717</v>
      </c>
      <c r="K14" s="61">
        <v>0</v>
      </c>
      <c r="M14" s="28">
        <f t="shared" si="2"/>
        <v>5059657717</v>
      </c>
    </row>
    <row r="15" spans="1:18" ht="27.95" customHeight="1">
      <c r="A15" s="29" t="s">
        <v>119</v>
      </c>
      <c r="C15" s="28">
        <v>0</v>
      </c>
      <c r="E15" s="61">
        <v>0</v>
      </c>
      <c r="G15" s="28">
        <f t="shared" si="0"/>
        <v>0</v>
      </c>
      <c r="I15" s="28">
        <v>2636438366</v>
      </c>
      <c r="K15" s="61">
        <v>0</v>
      </c>
      <c r="M15" s="28">
        <f t="shared" si="2"/>
        <v>2636438366</v>
      </c>
    </row>
    <row r="16" spans="1:18" ht="27.95" customHeight="1">
      <c r="A16" s="29" t="s">
        <v>120</v>
      </c>
      <c r="C16" s="28">
        <v>585972600</v>
      </c>
      <c r="E16" s="61">
        <v>0</v>
      </c>
      <c r="G16" s="28">
        <f t="shared" si="0"/>
        <v>585972600</v>
      </c>
      <c r="I16" s="28">
        <v>2510960753</v>
      </c>
      <c r="K16" s="61">
        <v>0</v>
      </c>
      <c r="M16" s="28">
        <f t="shared" si="2"/>
        <v>2510960753</v>
      </c>
    </row>
    <row r="17" spans="1:19" ht="27.95" customHeight="1">
      <c r="A17" s="29" t="s">
        <v>121</v>
      </c>
      <c r="C17" s="28">
        <v>0</v>
      </c>
      <c r="E17" s="61">
        <v>0</v>
      </c>
      <c r="G17" s="28">
        <f t="shared" si="0"/>
        <v>0</v>
      </c>
      <c r="I17" s="28">
        <v>2199178061</v>
      </c>
      <c r="K17" s="61">
        <v>0</v>
      </c>
      <c r="M17" s="28">
        <f t="shared" si="2"/>
        <v>2199178061</v>
      </c>
    </row>
    <row r="18" spans="1:19" ht="27.95" customHeight="1">
      <c r="A18" s="29" t="s">
        <v>122</v>
      </c>
      <c r="C18" s="28">
        <v>0</v>
      </c>
      <c r="E18" s="61">
        <v>0</v>
      </c>
      <c r="G18" s="28">
        <f t="shared" si="0"/>
        <v>0</v>
      </c>
      <c r="I18" s="28">
        <v>2199178061</v>
      </c>
      <c r="K18" s="61">
        <v>0</v>
      </c>
      <c r="M18" s="28">
        <f t="shared" si="2"/>
        <v>2199178061</v>
      </c>
      <c r="S18" s="21"/>
    </row>
    <row r="19" spans="1:19" ht="27.95" customHeight="1">
      <c r="A19" s="29" t="s">
        <v>176</v>
      </c>
      <c r="C19" s="28">
        <v>45629</v>
      </c>
      <c r="E19" s="61">
        <v>0</v>
      </c>
      <c r="G19" s="28">
        <f>C19+E19</f>
        <v>45629</v>
      </c>
      <c r="I19" s="28">
        <v>214751</v>
      </c>
      <c r="K19" s="61">
        <v>0</v>
      </c>
      <c r="M19" s="28">
        <f t="shared" si="2"/>
        <v>214751</v>
      </c>
      <c r="S19" s="21"/>
    </row>
    <row r="20" spans="1:19" ht="27.95" customHeight="1">
      <c r="A20" s="29" t="s">
        <v>156</v>
      </c>
      <c r="C20" s="28">
        <v>89912</v>
      </c>
      <c r="E20" s="61">
        <v>0</v>
      </c>
      <c r="G20" s="28">
        <f t="shared" si="0"/>
        <v>89912</v>
      </c>
      <c r="I20" s="28">
        <v>919873</v>
      </c>
      <c r="K20" s="61">
        <v>0</v>
      </c>
      <c r="M20" s="28">
        <f t="shared" si="2"/>
        <v>919873</v>
      </c>
      <c r="S20" s="19"/>
    </row>
    <row r="21" spans="1:19" ht="27.95" customHeight="1">
      <c r="A21" s="29" t="s">
        <v>187</v>
      </c>
      <c r="C21" s="28">
        <v>279109</v>
      </c>
      <c r="E21" s="61">
        <v>0</v>
      </c>
      <c r="G21" s="28">
        <f t="shared" si="0"/>
        <v>279109</v>
      </c>
      <c r="I21" s="28">
        <v>4031822</v>
      </c>
      <c r="K21" s="61">
        <v>0</v>
      </c>
      <c r="M21" s="28">
        <f t="shared" si="2"/>
        <v>4031822</v>
      </c>
      <c r="S21" s="19"/>
    </row>
    <row r="22" spans="1:19" ht="27.95" customHeight="1">
      <c r="A22" s="29" t="s">
        <v>155</v>
      </c>
      <c r="C22" s="28">
        <v>0</v>
      </c>
      <c r="E22" s="61">
        <v>0</v>
      </c>
      <c r="G22" s="28">
        <f t="shared" si="0"/>
        <v>0</v>
      </c>
      <c r="I22" s="28">
        <v>46068483</v>
      </c>
      <c r="K22" s="61">
        <v>0</v>
      </c>
      <c r="M22" s="28">
        <f t="shared" si="2"/>
        <v>46068483</v>
      </c>
      <c r="S22" s="19"/>
    </row>
    <row r="23" spans="1:19" ht="27.95" customHeight="1">
      <c r="A23" s="29" t="s">
        <v>177</v>
      </c>
      <c r="C23" s="28">
        <v>0</v>
      </c>
      <c r="E23" s="61">
        <v>0</v>
      </c>
      <c r="G23" s="28">
        <f t="shared" si="0"/>
        <v>0</v>
      </c>
      <c r="I23" s="28">
        <v>775890400</v>
      </c>
      <c r="K23" s="61">
        <v>0</v>
      </c>
      <c r="M23" s="28">
        <f t="shared" si="2"/>
        <v>775890400</v>
      </c>
      <c r="S23" s="19"/>
    </row>
    <row r="24" spans="1:19" ht="27.95" customHeight="1">
      <c r="A24" s="29" t="s">
        <v>178</v>
      </c>
      <c r="C24" s="28">
        <v>0</v>
      </c>
      <c r="E24" s="61">
        <v>0</v>
      </c>
      <c r="G24" s="28">
        <f t="shared" si="0"/>
        <v>0</v>
      </c>
      <c r="I24" s="28">
        <v>1333561614</v>
      </c>
      <c r="K24" s="61">
        <v>0</v>
      </c>
      <c r="M24" s="28">
        <f t="shared" si="2"/>
        <v>1333561614</v>
      </c>
      <c r="S24" s="19"/>
    </row>
    <row r="25" spans="1:19" ht="27.95" customHeight="1">
      <c r="A25" s="29" t="s">
        <v>179</v>
      </c>
      <c r="C25" s="28">
        <v>56656</v>
      </c>
      <c r="E25" s="61">
        <v>0</v>
      </c>
      <c r="G25" s="28">
        <f t="shared" si="0"/>
        <v>56656</v>
      </c>
      <c r="I25" s="28">
        <v>178297</v>
      </c>
      <c r="K25" s="61">
        <v>0</v>
      </c>
      <c r="M25" s="28">
        <f t="shared" si="2"/>
        <v>178297</v>
      </c>
      <c r="S25" s="19"/>
    </row>
    <row r="26" spans="1:19" ht="27.95" customHeight="1">
      <c r="A26" s="29" t="s">
        <v>181</v>
      </c>
      <c r="C26" s="28">
        <v>0</v>
      </c>
      <c r="E26" s="61">
        <v>0</v>
      </c>
      <c r="G26" s="28">
        <f t="shared" si="0"/>
        <v>0</v>
      </c>
      <c r="I26" s="28">
        <v>1602739744</v>
      </c>
      <c r="K26" s="61">
        <v>0</v>
      </c>
      <c r="M26" s="28">
        <f t="shared" si="2"/>
        <v>1602739744</v>
      </c>
      <c r="S26" s="19"/>
    </row>
    <row r="27" spans="1:19" ht="27.95" customHeight="1">
      <c r="A27" s="29" t="s">
        <v>182</v>
      </c>
      <c r="C27" s="28">
        <v>0</v>
      </c>
      <c r="E27" s="61">
        <v>0</v>
      </c>
      <c r="G27" s="28">
        <f t="shared" si="0"/>
        <v>0</v>
      </c>
      <c r="I27" s="28">
        <v>1186849318</v>
      </c>
      <c r="K27" s="61">
        <v>0</v>
      </c>
      <c r="M27" s="28">
        <f t="shared" si="2"/>
        <v>1186849318</v>
      </c>
      <c r="S27" s="19"/>
    </row>
    <row r="28" spans="1:19" ht="27.95" customHeight="1">
      <c r="A28" s="29" t="s">
        <v>183</v>
      </c>
      <c r="C28" s="28">
        <v>356506958</v>
      </c>
      <c r="E28" s="61">
        <v>0</v>
      </c>
      <c r="G28" s="28">
        <f t="shared" si="0"/>
        <v>356506958</v>
      </c>
      <c r="I28" s="28">
        <v>732534338</v>
      </c>
      <c r="K28" s="61">
        <v>0</v>
      </c>
      <c r="M28" s="28">
        <f>I28+K28</f>
        <v>732534338</v>
      </c>
      <c r="S28" s="19"/>
    </row>
    <row r="29" spans="1:19" ht="27.95" customHeight="1">
      <c r="A29" s="29" t="s">
        <v>184</v>
      </c>
      <c r="C29" s="28">
        <v>251311240</v>
      </c>
      <c r="E29" s="61">
        <v>0</v>
      </c>
      <c r="G29" s="28">
        <f t="shared" si="0"/>
        <v>251311240</v>
      </c>
      <c r="I29" s="28">
        <v>476927668</v>
      </c>
      <c r="K29" s="61">
        <v>-723766</v>
      </c>
      <c r="M29" s="28">
        <f>I29+K29</f>
        <v>476203902</v>
      </c>
      <c r="S29" s="19"/>
    </row>
    <row r="30" spans="1:19" ht="27.95" customHeight="1">
      <c r="A30" s="29" t="s">
        <v>209</v>
      </c>
      <c r="C30" s="28">
        <v>75205476</v>
      </c>
      <c r="E30" s="61">
        <v>-1296943</v>
      </c>
      <c r="G30" s="28">
        <f>C30+E30</f>
        <v>73908533</v>
      </c>
      <c r="I30" s="28">
        <v>75205476</v>
      </c>
      <c r="K30" s="61">
        <v>-1296943</v>
      </c>
      <c r="M30" s="28"/>
      <c r="S30" s="19"/>
    </row>
    <row r="31" spans="1:19" ht="27.95" customHeight="1">
      <c r="A31" s="29" t="s">
        <v>210</v>
      </c>
      <c r="C31" s="28">
        <v>116986296</v>
      </c>
      <c r="E31" s="61">
        <v>-2205983</v>
      </c>
      <c r="G31" s="28">
        <f t="shared" si="0"/>
        <v>114780313</v>
      </c>
      <c r="I31" s="28">
        <v>116986296</v>
      </c>
      <c r="K31" s="61">
        <v>-2205983</v>
      </c>
      <c r="M31" s="28"/>
      <c r="S31" s="19"/>
    </row>
    <row r="32" spans="1:19" ht="27.95" customHeight="1">
      <c r="A32" s="29" t="s">
        <v>185</v>
      </c>
      <c r="C32" s="28">
        <v>358561648</v>
      </c>
      <c r="E32" s="61">
        <v>0</v>
      </c>
      <c r="G32" s="28">
        <f t="shared" si="0"/>
        <v>358561648</v>
      </c>
      <c r="I32" s="28">
        <v>471369862</v>
      </c>
      <c r="K32" s="61">
        <v>0</v>
      </c>
      <c r="M32" s="28">
        <f>I32+K32</f>
        <v>471369862</v>
      </c>
      <c r="S32" s="19"/>
    </row>
    <row r="33" spans="1:19" ht="27.95" customHeight="1">
      <c r="A33" s="29" t="s">
        <v>190</v>
      </c>
      <c r="C33" s="28">
        <v>0</v>
      </c>
      <c r="E33" s="61">
        <v>0</v>
      </c>
      <c r="G33" s="28">
        <f t="shared" si="0"/>
        <v>0</v>
      </c>
      <c r="I33" s="28">
        <v>310356160</v>
      </c>
      <c r="K33" s="61">
        <v>0</v>
      </c>
      <c r="M33" s="28">
        <f>I33+K33</f>
        <v>310356160</v>
      </c>
      <c r="S33" s="19"/>
    </row>
    <row r="34" spans="1:19" ht="27.95" customHeight="1">
      <c r="A34" s="29" t="s">
        <v>186</v>
      </c>
      <c r="C34" s="28">
        <v>75988</v>
      </c>
      <c r="E34" s="61">
        <v>0</v>
      </c>
      <c r="G34" s="28">
        <f t="shared" si="0"/>
        <v>75988</v>
      </c>
      <c r="I34" s="28">
        <v>166783</v>
      </c>
      <c r="K34" s="61">
        <v>0</v>
      </c>
      <c r="M34" s="28">
        <f>I34+K34</f>
        <v>166783</v>
      </c>
      <c r="S34" s="19"/>
    </row>
    <row r="35" spans="1:19" ht="27.95" customHeight="1">
      <c r="A35" s="29" t="s">
        <v>157</v>
      </c>
      <c r="C35" s="28">
        <v>0</v>
      </c>
      <c r="E35" s="61">
        <v>0</v>
      </c>
      <c r="G35" s="28">
        <f t="shared" si="0"/>
        <v>0</v>
      </c>
      <c r="I35" s="28">
        <v>727123277</v>
      </c>
      <c r="K35" s="61">
        <v>0</v>
      </c>
      <c r="M35" s="28">
        <f>I35+K35</f>
        <v>727123277</v>
      </c>
      <c r="S35" s="19"/>
    </row>
    <row r="36" spans="1:19" s="65" customFormat="1" ht="27.95" customHeight="1" thickBot="1">
      <c r="A36" s="22" t="s">
        <v>12</v>
      </c>
      <c r="B36" s="22"/>
      <c r="C36" s="141">
        <f>SUM(C7:C35)</f>
        <v>2574324422</v>
      </c>
      <c r="D36" s="22"/>
      <c r="E36" s="142">
        <f>SUM(E7:E35)</f>
        <v>-3502926</v>
      </c>
      <c r="F36" s="22"/>
      <c r="G36" s="141">
        <f>SUM(G7:G35)</f>
        <v>2570821496</v>
      </c>
      <c r="H36" s="22"/>
      <c r="I36" s="141">
        <f>SUM(I7:I35)</f>
        <v>41804751893</v>
      </c>
      <c r="J36" s="22"/>
      <c r="K36" s="142">
        <f>SUM(K7:K35)</f>
        <v>-4226692</v>
      </c>
      <c r="L36" s="22"/>
      <c r="M36" s="141">
        <f>SUM(M7:M35)</f>
        <v>41611836355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honeticPr fontId="20" type="noConversion"/>
  <pageMargins left="0.39" right="0.39" top="0.39" bottom="0.39" header="0" footer="0"/>
  <pageSetup scale="8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Z32"/>
  <sheetViews>
    <sheetView rightToLeft="1" view="pageBreakPreview" topLeftCell="F12" zoomScaleNormal="70" zoomScaleSheetLayoutView="100" workbookViewId="0">
      <selection activeCell="Q24" sqref="O24:Q24"/>
    </sheetView>
  </sheetViews>
  <sheetFormatPr defaultRowHeight="30" customHeight="1"/>
  <cols>
    <col min="1" max="1" width="29.140625" style="12" bestFit="1" customWidth="1"/>
    <col min="2" max="2" width="1.28515625" style="12" customWidth="1"/>
    <col min="3" max="3" width="12.5703125" style="12" customWidth="1"/>
    <col min="4" max="4" width="1.28515625" style="12" customWidth="1"/>
    <col min="5" max="5" width="21" style="12" customWidth="1"/>
    <col min="6" max="6" width="1.28515625" style="12" customWidth="1"/>
    <col min="7" max="7" width="20" style="12" bestFit="1" customWidth="1"/>
    <col min="8" max="8" width="1.28515625" style="12" customWidth="1"/>
    <col min="9" max="9" width="21.85546875" style="25" bestFit="1" customWidth="1"/>
    <col min="10" max="10" width="1.28515625" style="12" customWidth="1"/>
    <col min="11" max="11" width="11.28515625" style="12" bestFit="1" customWidth="1"/>
    <col min="12" max="12" width="1.28515625" style="12" customWidth="1"/>
    <col min="13" max="13" width="19" style="12" customWidth="1"/>
    <col min="14" max="14" width="1.28515625" style="12" customWidth="1"/>
    <col min="15" max="15" width="18.5703125" style="12" bestFit="1" customWidth="1"/>
    <col min="16" max="16" width="1.28515625" style="12" customWidth="1"/>
    <col min="17" max="17" width="18.140625" style="25" customWidth="1"/>
    <col min="18" max="18" width="0.28515625" hidden="1" customWidth="1"/>
    <col min="20" max="20" width="16.42578125" bestFit="1" customWidth="1"/>
    <col min="21" max="21" width="14" customWidth="1"/>
    <col min="22" max="22" width="14" bestFit="1" customWidth="1"/>
    <col min="23" max="23" width="12.28515625" bestFit="1" customWidth="1"/>
    <col min="25" max="25" width="13.42578125" bestFit="1" customWidth="1"/>
    <col min="26" max="26" width="11.7109375" style="19" bestFit="1" customWidth="1"/>
  </cols>
  <sheetData>
    <row r="1" spans="1:26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26" ht="30" customHeight="1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26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26" ht="30" customHeight="1">
      <c r="A4" s="186" t="s">
        <v>107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5" spans="1:26" ht="30" customHeight="1">
      <c r="A5" s="175" t="s">
        <v>65</v>
      </c>
      <c r="C5" s="175" t="s">
        <v>76</v>
      </c>
      <c r="D5" s="175"/>
      <c r="E5" s="175"/>
      <c r="F5" s="175"/>
      <c r="G5" s="175"/>
      <c r="H5" s="175"/>
      <c r="I5" s="175"/>
      <c r="K5" s="175" t="s">
        <v>77</v>
      </c>
      <c r="L5" s="175"/>
      <c r="M5" s="175"/>
      <c r="N5" s="175"/>
      <c r="O5" s="175"/>
      <c r="P5" s="175"/>
      <c r="Q5" s="175"/>
    </row>
    <row r="6" spans="1:26" ht="40.5" customHeight="1">
      <c r="A6" s="175"/>
      <c r="C6" s="4" t="s">
        <v>6</v>
      </c>
      <c r="D6" s="13"/>
      <c r="E6" s="4" t="s">
        <v>108</v>
      </c>
      <c r="F6" s="13"/>
      <c r="G6" s="4" t="s">
        <v>109</v>
      </c>
      <c r="H6" s="13"/>
      <c r="I6" s="24" t="s">
        <v>110</v>
      </c>
      <c r="K6" s="4" t="s">
        <v>6</v>
      </c>
      <c r="L6" s="13"/>
      <c r="M6" s="4" t="s">
        <v>108</v>
      </c>
      <c r="N6" s="13"/>
      <c r="O6" s="4" t="s">
        <v>109</v>
      </c>
      <c r="P6" s="13"/>
      <c r="Q6" s="24" t="s">
        <v>110</v>
      </c>
    </row>
    <row r="7" spans="1:26" ht="30" customHeight="1">
      <c r="A7" s="59" t="s">
        <v>135</v>
      </c>
      <c r="C7" s="27">
        <v>0</v>
      </c>
      <c r="D7" s="26"/>
      <c r="E7" s="27">
        <v>0</v>
      </c>
      <c r="F7" s="26"/>
      <c r="G7" s="153">
        <v>0</v>
      </c>
      <c r="H7" s="26"/>
      <c r="I7" s="61">
        <v>0</v>
      </c>
      <c r="J7" s="26"/>
      <c r="K7" s="27">
        <v>28</v>
      </c>
      <c r="L7" s="26"/>
      <c r="M7" s="27">
        <v>868405</v>
      </c>
      <c r="N7" s="26"/>
      <c r="O7" s="60">
        <v>-736954</v>
      </c>
      <c r="P7" s="26"/>
      <c r="Q7" s="60">
        <f>M7+O7</f>
        <v>131451</v>
      </c>
    </row>
    <row r="8" spans="1:26" ht="30" customHeight="1">
      <c r="A8" s="29" t="s">
        <v>139</v>
      </c>
      <c r="C8" s="28">
        <v>0</v>
      </c>
      <c r="D8" s="26"/>
      <c r="E8" s="28">
        <v>0</v>
      </c>
      <c r="F8" s="26"/>
      <c r="G8" s="154">
        <v>0</v>
      </c>
      <c r="H8" s="26"/>
      <c r="I8" s="61">
        <f t="shared" ref="I8:I11" si="0">E8-G8</f>
        <v>0</v>
      </c>
      <c r="J8" s="26"/>
      <c r="K8" s="28">
        <v>208</v>
      </c>
      <c r="L8" s="26"/>
      <c r="M8" s="28">
        <v>808857</v>
      </c>
      <c r="N8" s="26"/>
      <c r="O8" s="61">
        <v>-769983</v>
      </c>
      <c r="P8" s="26"/>
      <c r="Q8" s="60">
        <f t="shared" ref="Q8:Q23" si="1">M8+O8</f>
        <v>38874</v>
      </c>
    </row>
    <row r="9" spans="1:26" ht="30" customHeight="1">
      <c r="A9" s="40" t="s">
        <v>199</v>
      </c>
      <c r="C9" s="28">
        <v>0</v>
      </c>
      <c r="D9" s="26"/>
      <c r="E9" s="28">
        <v>0</v>
      </c>
      <c r="F9" s="26"/>
      <c r="G9" s="154">
        <v>0</v>
      </c>
      <c r="H9" s="26"/>
      <c r="I9" s="61">
        <f>E9-G9</f>
        <v>0</v>
      </c>
      <c r="J9" s="26"/>
      <c r="K9" s="28">
        <v>1351483</v>
      </c>
      <c r="L9" s="26"/>
      <c r="M9" s="28">
        <v>39586185966</v>
      </c>
      <c r="N9" s="26"/>
      <c r="O9" s="61">
        <v>-38866746483</v>
      </c>
      <c r="P9" s="26"/>
      <c r="Q9" s="60">
        <f t="shared" si="1"/>
        <v>719439483</v>
      </c>
    </row>
    <row r="10" spans="1:26" ht="30" customHeight="1">
      <c r="A10" s="29" t="s">
        <v>198</v>
      </c>
      <c r="C10" s="28">
        <v>0</v>
      </c>
      <c r="D10" s="26"/>
      <c r="E10" s="28">
        <v>0</v>
      </c>
      <c r="F10" s="26"/>
      <c r="G10" s="154">
        <v>0</v>
      </c>
      <c r="H10" s="26"/>
      <c r="I10" s="61">
        <f>E10-G10</f>
        <v>0</v>
      </c>
      <c r="J10" s="26"/>
      <c r="K10" s="28">
        <v>6874420</v>
      </c>
      <c r="L10" s="26"/>
      <c r="M10" s="28">
        <v>71910473225</v>
      </c>
      <c r="N10" s="26"/>
      <c r="O10" s="61">
        <v>-72829563382</v>
      </c>
      <c r="P10" s="26"/>
      <c r="Q10" s="60">
        <f t="shared" si="1"/>
        <v>-919090157</v>
      </c>
    </row>
    <row r="11" spans="1:26" ht="30" customHeight="1">
      <c r="A11" s="29" t="s">
        <v>197</v>
      </c>
      <c r="C11" s="28">
        <v>0</v>
      </c>
      <c r="D11" s="26"/>
      <c r="E11" s="28">
        <v>0</v>
      </c>
      <c r="F11" s="26"/>
      <c r="G11" s="154">
        <v>0</v>
      </c>
      <c r="H11" s="26"/>
      <c r="I11" s="61">
        <f t="shared" si="0"/>
        <v>0</v>
      </c>
      <c r="J11" s="26"/>
      <c r="K11" s="28">
        <v>871019</v>
      </c>
      <c r="L11" s="26"/>
      <c r="M11" s="28">
        <v>19974847913</v>
      </c>
      <c r="N11" s="26"/>
      <c r="O11" s="61">
        <v>-20401140392</v>
      </c>
      <c r="P11" s="26"/>
      <c r="Q11" s="60">
        <f t="shared" si="1"/>
        <v>-426292479</v>
      </c>
    </row>
    <row r="12" spans="1:26" ht="30" customHeight="1">
      <c r="A12" s="29" t="s">
        <v>211</v>
      </c>
      <c r="C12" s="28">
        <v>1000000</v>
      </c>
      <c r="D12" s="26"/>
      <c r="E12" s="28">
        <v>10197875625</v>
      </c>
      <c r="F12" s="26"/>
      <c r="G12" s="156">
        <v>-10011600000</v>
      </c>
      <c r="H12" s="26"/>
      <c r="I12" s="61">
        <f>E12+G12</f>
        <v>186275625</v>
      </c>
      <c r="J12" s="26"/>
      <c r="K12" s="28">
        <v>1000000</v>
      </c>
      <c r="L12" s="26"/>
      <c r="M12" s="28">
        <v>10197875625</v>
      </c>
      <c r="N12" s="26"/>
      <c r="O12" s="61">
        <v>-10011600000</v>
      </c>
      <c r="P12" s="26"/>
      <c r="Q12" s="60">
        <f t="shared" si="1"/>
        <v>186275625</v>
      </c>
    </row>
    <row r="13" spans="1:26" ht="30" customHeight="1">
      <c r="A13" s="29" t="s">
        <v>124</v>
      </c>
      <c r="C13" s="123">
        <v>0</v>
      </c>
      <c r="D13" s="26"/>
      <c r="E13" s="123">
        <v>0</v>
      </c>
      <c r="F13" s="26"/>
      <c r="G13" s="155">
        <v>0</v>
      </c>
      <c r="H13" s="26"/>
      <c r="I13" s="61">
        <f t="shared" ref="I13:I22" si="2">E13+G13</f>
        <v>0</v>
      </c>
      <c r="J13" s="26"/>
      <c r="K13" s="28">
        <v>753498</v>
      </c>
      <c r="L13" s="26"/>
      <c r="M13" s="28">
        <v>18833644835</v>
      </c>
      <c r="N13" s="26"/>
      <c r="O13" s="61">
        <v>-17787887565</v>
      </c>
      <c r="P13" s="26"/>
      <c r="Q13" s="60">
        <f t="shared" si="1"/>
        <v>1045757270</v>
      </c>
    </row>
    <row r="14" spans="1:26" ht="30" customHeight="1">
      <c r="A14" s="29" t="s">
        <v>125</v>
      </c>
      <c r="C14" s="28">
        <v>0</v>
      </c>
      <c r="D14" s="26"/>
      <c r="E14" s="28">
        <v>0</v>
      </c>
      <c r="F14" s="26"/>
      <c r="G14" s="154">
        <v>0</v>
      </c>
      <c r="H14" s="26"/>
      <c r="I14" s="61">
        <f t="shared" si="2"/>
        <v>0</v>
      </c>
      <c r="J14" s="26"/>
      <c r="K14" s="28">
        <v>299343</v>
      </c>
      <c r="L14" s="26"/>
      <c r="M14" s="28">
        <v>5984108130</v>
      </c>
      <c r="N14" s="26"/>
      <c r="O14" s="61">
        <v>-7447779376</v>
      </c>
      <c r="P14" s="26"/>
      <c r="Q14" s="60">
        <f t="shared" si="1"/>
        <v>-1463671246</v>
      </c>
    </row>
    <row r="15" spans="1:26" ht="30" customHeight="1">
      <c r="A15" s="29" t="s">
        <v>136</v>
      </c>
      <c r="C15" s="12">
        <v>0</v>
      </c>
      <c r="E15" s="26">
        <v>0</v>
      </c>
      <c r="F15" s="26"/>
      <c r="G15" s="154">
        <v>0</v>
      </c>
      <c r="H15" s="26"/>
      <c r="I15" s="61">
        <f t="shared" si="2"/>
        <v>0</v>
      </c>
      <c r="J15" s="26"/>
      <c r="K15" s="28">
        <v>5000</v>
      </c>
      <c r="L15" s="26"/>
      <c r="M15" s="28">
        <v>5000000000</v>
      </c>
      <c r="N15" s="26"/>
      <c r="O15" s="61">
        <v>-4916508721</v>
      </c>
      <c r="P15" s="26"/>
      <c r="Q15" s="60">
        <f t="shared" si="1"/>
        <v>83491279</v>
      </c>
      <c r="T15" s="98"/>
      <c r="U15" s="98"/>
      <c r="V15" s="98"/>
      <c r="W15" s="98"/>
      <c r="X15" s="98"/>
      <c r="Y15" s="98"/>
      <c r="Z15" s="103"/>
    </row>
    <row r="16" spans="1:26" ht="30" customHeight="1">
      <c r="A16" s="29" t="s">
        <v>137</v>
      </c>
      <c r="C16" s="123">
        <v>0</v>
      </c>
      <c r="D16" s="26"/>
      <c r="E16" s="28">
        <v>0</v>
      </c>
      <c r="F16" s="26"/>
      <c r="G16" s="154">
        <v>0</v>
      </c>
      <c r="H16" s="26"/>
      <c r="I16" s="61">
        <f t="shared" si="2"/>
        <v>0</v>
      </c>
      <c r="J16" s="26"/>
      <c r="K16" s="28">
        <v>14000</v>
      </c>
      <c r="L16" s="26"/>
      <c r="M16" s="28">
        <v>9149389876</v>
      </c>
      <c r="N16" s="26"/>
      <c r="O16" s="61">
        <v>-8652111520</v>
      </c>
      <c r="P16" s="26"/>
      <c r="Q16" s="60">
        <f t="shared" si="1"/>
        <v>497278356</v>
      </c>
      <c r="T16" s="99"/>
      <c r="U16" s="100"/>
      <c r="V16" s="100"/>
      <c r="W16" s="100"/>
      <c r="X16" s="100"/>
      <c r="Y16" s="100"/>
      <c r="Z16" s="100"/>
    </row>
    <row r="17" spans="1:26" ht="30" customHeight="1">
      <c r="A17" s="29" t="s">
        <v>138</v>
      </c>
      <c r="C17" s="12">
        <v>0</v>
      </c>
      <c r="D17" s="26"/>
      <c r="E17" s="26">
        <v>0</v>
      </c>
      <c r="F17" s="26"/>
      <c r="G17" s="154">
        <v>0</v>
      </c>
      <c r="H17" s="26"/>
      <c r="I17" s="61">
        <f t="shared" si="2"/>
        <v>0</v>
      </c>
      <c r="J17" s="26"/>
      <c r="K17" s="28">
        <v>73458</v>
      </c>
      <c r="L17" s="26"/>
      <c r="M17" s="28">
        <v>45168481731</v>
      </c>
      <c r="N17" s="26"/>
      <c r="O17" s="61">
        <v>-44619849926</v>
      </c>
      <c r="P17" s="26"/>
      <c r="Q17" s="60">
        <f t="shared" si="1"/>
        <v>548631805</v>
      </c>
      <c r="T17" s="99"/>
      <c r="U17" s="100"/>
      <c r="V17" s="100"/>
      <c r="W17" s="100"/>
      <c r="X17" s="99"/>
      <c r="Y17" s="99"/>
      <c r="Z17" s="100"/>
    </row>
    <row r="18" spans="1:26" ht="30" customHeight="1">
      <c r="A18" s="29" t="s">
        <v>126</v>
      </c>
      <c r="C18" s="123">
        <v>0</v>
      </c>
      <c r="D18" s="26"/>
      <c r="E18" s="28">
        <v>0</v>
      </c>
      <c r="F18" s="26"/>
      <c r="G18" s="154">
        <v>0</v>
      </c>
      <c r="H18" s="26"/>
      <c r="I18" s="61">
        <f t="shared" si="2"/>
        <v>0</v>
      </c>
      <c r="J18" s="26"/>
      <c r="K18" s="28">
        <v>34212</v>
      </c>
      <c r="L18" s="26"/>
      <c r="M18" s="28">
        <v>8514681206</v>
      </c>
      <c r="N18" s="26"/>
      <c r="O18" s="61">
        <v>-13065580465</v>
      </c>
      <c r="P18" s="26"/>
      <c r="Q18" s="60">
        <f t="shared" si="1"/>
        <v>-4550899259</v>
      </c>
      <c r="T18" s="99"/>
      <c r="U18" s="100"/>
      <c r="V18" s="100"/>
      <c r="W18" s="100"/>
      <c r="X18" s="99"/>
      <c r="Y18" s="99"/>
      <c r="Z18" s="100"/>
    </row>
    <row r="19" spans="1:26" ht="30" customHeight="1">
      <c r="A19" s="29" t="s">
        <v>44</v>
      </c>
      <c r="C19" s="123">
        <v>0</v>
      </c>
      <c r="D19" s="26"/>
      <c r="E19" s="28">
        <v>0</v>
      </c>
      <c r="F19" s="26"/>
      <c r="G19" s="154">
        <v>0</v>
      </c>
      <c r="H19" s="26"/>
      <c r="I19" s="61">
        <f t="shared" si="2"/>
        <v>0</v>
      </c>
      <c r="J19" s="26"/>
      <c r="K19" s="28">
        <v>65000</v>
      </c>
      <c r="L19" s="26"/>
      <c r="M19" s="28">
        <v>62453678220</v>
      </c>
      <c r="N19" s="26"/>
      <c r="O19" s="61">
        <v>-61319633801</v>
      </c>
      <c r="P19" s="26"/>
      <c r="Q19" s="60">
        <f t="shared" si="1"/>
        <v>1134044419</v>
      </c>
      <c r="T19" s="99"/>
      <c r="U19" s="100"/>
      <c r="V19" s="100"/>
      <c r="W19" s="100"/>
      <c r="X19" s="99"/>
      <c r="Y19" s="99"/>
      <c r="Z19" s="100"/>
    </row>
    <row r="20" spans="1:26" ht="30" customHeight="1">
      <c r="A20" s="40" t="s">
        <v>38</v>
      </c>
      <c r="C20" s="28">
        <v>0</v>
      </c>
      <c r="D20" s="26"/>
      <c r="E20" s="28">
        <v>0</v>
      </c>
      <c r="F20" s="26"/>
      <c r="G20" s="156">
        <v>0</v>
      </c>
      <c r="H20" s="26"/>
      <c r="I20" s="61">
        <f t="shared" si="2"/>
        <v>0</v>
      </c>
      <c r="J20" s="26"/>
      <c r="K20" s="28">
        <v>44431</v>
      </c>
      <c r="L20" s="26"/>
      <c r="M20" s="28">
        <v>35503566712</v>
      </c>
      <c r="N20" s="26"/>
      <c r="O20" s="61">
        <v>-32522927870</v>
      </c>
      <c r="P20" s="26"/>
      <c r="Q20" s="60">
        <f t="shared" si="1"/>
        <v>2980638842</v>
      </c>
      <c r="T20" s="99"/>
      <c r="U20" s="100"/>
      <c r="V20" s="100"/>
      <c r="W20" s="100"/>
      <c r="X20" s="99"/>
      <c r="Y20" s="99"/>
      <c r="Z20" s="100"/>
    </row>
    <row r="21" spans="1:26" ht="30" customHeight="1">
      <c r="A21" s="40" t="s">
        <v>33</v>
      </c>
      <c r="C21" s="123">
        <v>1846</v>
      </c>
      <c r="D21" s="26"/>
      <c r="E21" s="28">
        <v>1375020734</v>
      </c>
      <c r="F21" s="26"/>
      <c r="G21" s="159">
        <v>-1227072191</v>
      </c>
      <c r="H21" s="26"/>
      <c r="I21" s="61">
        <f>E21+G21</f>
        <v>147948543</v>
      </c>
      <c r="J21" s="26"/>
      <c r="K21" s="28">
        <v>64734</v>
      </c>
      <c r="L21" s="26"/>
      <c r="M21" s="28">
        <v>47053462099</v>
      </c>
      <c r="N21" s="26"/>
      <c r="O21" s="61">
        <v>-43029951967</v>
      </c>
      <c r="P21" s="26"/>
      <c r="Q21" s="60">
        <f>M21+O21</f>
        <v>4023510132</v>
      </c>
      <c r="T21" s="100"/>
      <c r="U21" s="100"/>
      <c r="V21" s="100"/>
      <c r="W21" s="100"/>
      <c r="X21" s="99"/>
      <c r="Y21" s="99"/>
      <c r="Z21" s="100"/>
    </row>
    <row r="22" spans="1:26" ht="30" customHeight="1">
      <c r="A22" s="29" t="s">
        <v>39</v>
      </c>
      <c r="C22" s="28">
        <v>0</v>
      </c>
      <c r="D22" s="26"/>
      <c r="E22" s="28">
        <v>0</v>
      </c>
      <c r="F22" s="26"/>
      <c r="G22" s="154">
        <v>0</v>
      </c>
      <c r="H22" s="26"/>
      <c r="I22" s="61">
        <f t="shared" si="2"/>
        <v>0</v>
      </c>
      <c r="J22" s="26"/>
      <c r="K22" s="28">
        <v>4472</v>
      </c>
      <c r="L22" s="26"/>
      <c r="M22" s="28">
        <v>3100769886</v>
      </c>
      <c r="N22" s="26"/>
      <c r="O22" s="61">
        <v>-2901667817</v>
      </c>
      <c r="P22" s="26"/>
      <c r="Q22" s="60">
        <f t="shared" si="1"/>
        <v>199102069</v>
      </c>
      <c r="T22" s="100"/>
      <c r="U22" s="100"/>
      <c r="V22" s="100"/>
      <c r="W22" s="100"/>
      <c r="X22" s="99"/>
      <c r="Y22" s="99"/>
      <c r="Z22" s="100"/>
    </row>
    <row r="23" spans="1:26" ht="30" customHeight="1">
      <c r="A23" s="29" t="s">
        <v>164</v>
      </c>
      <c r="C23" s="28">
        <v>5000</v>
      </c>
      <c r="D23" s="26"/>
      <c r="E23" s="28">
        <v>4210536703</v>
      </c>
      <c r="F23" s="26"/>
      <c r="G23" s="158">
        <v>-4050734062</v>
      </c>
      <c r="H23" s="26"/>
      <c r="I23" s="61">
        <f>E23+G23</f>
        <v>159802641</v>
      </c>
      <c r="J23" s="26"/>
      <c r="K23" s="28">
        <v>10000</v>
      </c>
      <c r="L23" s="26"/>
      <c r="M23" s="28">
        <v>8421073406</v>
      </c>
      <c r="N23" s="26"/>
      <c r="O23" s="61">
        <v>-8101468124</v>
      </c>
      <c r="P23" s="26"/>
      <c r="Q23" s="60">
        <f t="shared" si="1"/>
        <v>319605282</v>
      </c>
      <c r="T23" s="100"/>
      <c r="U23" s="100"/>
      <c r="V23" s="100"/>
      <c r="W23" s="100"/>
      <c r="X23" s="99"/>
      <c r="Y23" s="99"/>
      <c r="Z23" s="100"/>
    </row>
    <row r="24" spans="1:26" ht="30" customHeight="1" thickBot="1">
      <c r="A24" s="93" t="s">
        <v>12</v>
      </c>
      <c r="C24" s="66">
        <f>SUM(C7:C23)</f>
        <v>1006846</v>
      </c>
      <c r="D24" s="22"/>
      <c r="E24" s="66">
        <f>SUM(E7:E23)</f>
        <v>15783433062</v>
      </c>
      <c r="F24" s="22"/>
      <c r="G24" s="157">
        <f>SUM(G7:G23)</f>
        <v>-15289406253</v>
      </c>
      <c r="H24" s="22"/>
      <c r="I24" s="67">
        <f>SUM(I7:I22)</f>
        <v>334224168</v>
      </c>
      <c r="J24" s="22"/>
      <c r="K24" s="66">
        <f>SUM(K7:K23)</f>
        <v>11465306</v>
      </c>
      <c r="L24" s="22"/>
      <c r="M24" s="66">
        <f>SUM(M7:M23)</f>
        <v>390853916092</v>
      </c>
      <c r="N24" s="22"/>
      <c r="O24" s="166">
        <f>SUM(O7:O23)</f>
        <v>-386475924346</v>
      </c>
      <c r="P24" s="167"/>
      <c r="Q24" s="166">
        <f>SUM(Q7:Q22)</f>
        <v>4058386464</v>
      </c>
      <c r="T24" s="99"/>
      <c r="U24" s="100"/>
      <c r="V24" s="100"/>
      <c r="W24" s="100"/>
      <c r="X24" s="100"/>
      <c r="Y24" s="100"/>
      <c r="Z24" s="100"/>
    </row>
    <row r="25" spans="1:26" ht="30" customHeight="1" thickTop="1">
      <c r="T25" s="101"/>
      <c r="U25" s="102"/>
      <c r="V25" s="100"/>
      <c r="W25" s="100"/>
      <c r="X25" s="100"/>
      <c r="Y25" s="99"/>
      <c r="Z25" s="100"/>
    </row>
    <row r="29" spans="1:26" ht="30" customHeight="1">
      <c r="U29" s="21"/>
    </row>
    <row r="30" spans="1:26" ht="30" customHeight="1">
      <c r="U30" s="21"/>
    </row>
    <row r="32" spans="1:26" ht="30" customHeight="1">
      <c r="U32" s="19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U14"/>
  <sheetViews>
    <sheetView rightToLeft="1" tabSelected="1" view="pageBreakPreview" zoomScaleNormal="90" zoomScaleSheetLayoutView="100" workbookViewId="0">
      <selection activeCell="A11" sqref="A11:R11"/>
    </sheetView>
  </sheetViews>
  <sheetFormatPr defaultRowHeight="30" customHeight="1"/>
  <cols>
    <col min="1" max="1" width="40.28515625" style="34" customWidth="1"/>
    <col min="2" max="2" width="1.28515625" style="34" customWidth="1"/>
    <col min="3" max="3" width="10.85546875" style="34" bestFit="1" customWidth="1"/>
    <col min="4" max="4" width="1.28515625" style="34" customWidth="1"/>
    <col min="5" max="5" width="18.42578125" style="34" customWidth="1"/>
    <col min="6" max="6" width="1.28515625" style="34" customWidth="1"/>
    <col min="7" max="7" width="18.140625" style="34" customWidth="1"/>
    <col min="8" max="8" width="1.28515625" style="34" customWidth="1"/>
    <col min="9" max="9" width="18.140625" style="43" bestFit="1" customWidth="1"/>
    <col min="10" max="10" width="1.28515625" style="34" customWidth="1"/>
    <col min="11" max="11" width="10.85546875" style="34" bestFit="1" customWidth="1"/>
    <col min="12" max="12" width="1.28515625" style="34" customWidth="1"/>
    <col min="13" max="13" width="20.42578125" style="34" customWidth="1"/>
    <col min="14" max="14" width="1.28515625" style="34" customWidth="1"/>
    <col min="15" max="15" width="18.140625" style="34" bestFit="1" customWidth="1"/>
    <col min="16" max="16" width="1.28515625" style="34" customWidth="1"/>
    <col min="17" max="17" width="16.5703125" style="44" bestFit="1" customWidth="1"/>
    <col min="18" max="18" width="1.28515625" style="32" customWidth="1"/>
    <col min="19" max="19" width="0.28515625" style="32" customWidth="1"/>
    <col min="20" max="20" width="9.140625" style="32"/>
    <col min="21" max="21" width="13.42578125" bestFit="1" customWidth="1"/>
  </cols>
  <sheetData>
    <row r="1" spans="1:21" ht="30" customHeight="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21" ht="30" customHeight="1">
      <c r="A2" s="184" t="s">
        <v>64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21" ht="30" customHeight="1">
      <c r="A3" s="184" t="s">
        <v>202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</row>
    <row r="4" spans="1:21" ht="30" customHeight="1">
      <c r="A4" s="186" t="s">
        <v>111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</row>
    <row r="5" spans="1:21" ht="30" customHeight="1">
      <c r="A5" s="185" t="s">
        <v>65</v>
      </c>
      <c r="C5" s="185" t="s">
        <v>76</v>
      </c>
      <c r="D5" s="185"/>
      <c r="E5" s="185"/>
      <c r="F5" s="185"/>
      <c r="G5" s="185"/>
      <c r="H5" s="185"/>
      <c r="I5" s="185"/>
      <c r="K5" s="185" t="s">
        <v>77</v>
      </c>
      <c r="L5" s="185"/>
      <c r="M5" s="185"/>
      <c r="N5" s="185"/>
      <c r="O5" s="185"/>
      <c r="P5" s="185"/>
      <c r="Q5" s="185"/>
      <c r="R5" s="185"/>
    </row>
    <row r="6" spans="1:21" ht="42">
      <c r="A6" s="185"/>
      <c r="C6" s="35" t="s">
        <v>6</v>
      </c>
      <c r="D6" s="36"/>
      <c r="E6" s="35" t="s">
        <v>8</v>
      </c>
      <c r="F6" s="36"/>
      <c r="G6" s="35" t="s">
        <v>109</v>
      </c>
      <c r="H6" s="36"/>
      <c r="I6" s="35" t="s">
        <v>112</v>
      </c>
      <c r="K6" s="35" t="s">
        <v>6</v>
      </c>
      <c r="L6" s="36"/>
      <c r="M6" s="35" t="s">
        <v>8</v>
      </c>
      <c r="N6" s="36"/>
      <c r="O6" s="35" t="s">
        <v>109</v>
      </c>
      <c r="P6" s="36"/>
      <c r="Q6" s="192" t="s">
        <v>112</v>
      </c>
      <c r="R6" s="192"/>
    </row>
    <row r="7" spans="1:21" ht="30" customHeight="1">
      <c r="A7" s="40" t="s">
        <v>40</v>
      </c>
      <c r="B7" s="37"/>
      <c r="C7" s="41">
        <v>83000</v>
      </c>
      <c r="D7" s="37"/>
      <c r="E7" s="41">
        <v>79794018712</v>
      </c>
      <c r="F7" s="37"/>
      <c r="G7" s="42">
        <v>-79338182347</v>
      </c>
      <c r="H7" s="37"/>
      <c r="I7" s="42">
        <f>E7+G7</f>
        <v>455836365</v>
      </c>
      <c r="J7" s="37"/>
      <c r="K7" s="41">
        <v>83000</v>
      </c>
      <c r="L7" s="37"/>
      <c r="M7" s="41">
        <v>79794018712</v>
      </c>
      <c r="N7" s="37"/>
      <c r="O7" s="42">
        <v>-77454008915</v>
      </c>
      <c r="P7" s="37"/>
      <c r="Q7" s="207">
        <f>M7+O7</f>
        <v>2340009797</v>
      </c>
      <c r="R7" s="207"/>
    </row>
    <row r="8" spans="1:21" ht="30" customHeight="1">
      <c r="A8" s="211" t="s">
        <v>163</v>
      </c>
      <c r="B8" s="211"/>
      <c r="C8" s="208">
        <v>0</v>
      </c>
      <c r="D8" s="212"/>
      <c r="E8" s="208">
        <v>0</v>
      </c>
      <c r="F8" s="212"/>
      <c r="G8" s="213">
        <v>0</v>
      </c>
      <c r="H8" s="212"/>
      <c r="I8" s="213">
        <f t="shared" ref="I8:I13" si="0">E8+G8</f>
        <v>0</v>
      </c>
      <c r="J8" s="212"/>
      <c r="K8" s="208">
        <v>1000000</v>
      </c>
      <c r="L8" s="212"/>
      <c r="M8" s="208">
        <v>9988125000</v>
      </c>
      <c r="N8" s="212"/>
      <c r="O8" s="213">
        <v>-10011600000</v>
      </c>
      <c r="P8" s="212"/>
      <c r="Q8" s="214">
        <f t="shared" ref="Q8:Q13" si="1">M8+O8</f>
        <v>-23475000</v>
      </c>
      <c r="R8" s="214"/>
      <c r="S8" s="214"/>
    </row>
    <row r="9" spans="1:21" ht="30" customHeight="1">
      <c r="A9" s="215" t="s">
        <v>33</v>
      </c>
      <c r="B9" s="212"/>
      <c r="C9" s="208">
        <v>0</v>
      </c>
      <c r="D9" s="212"/>
      <c r="E9" s="208">
        <v>0</v>
      </c>
      <c r="F9" s="212"/>
      <c r="G9" s="213">
        <v>0</v>
      </c>
      <c r="H9" s="212"/>
      <c r="I9" s="213">
        <f t="shared" si="0"/>
        <v>0</v>
      </c>
      <c r="J9" s="212"/>
      <c r="K9" s="208">
        <v>1846</v>
      </c>
      <c r="L9" s="212"/>
      <c r="M9" s="208">
        <v>1343275287</v>
      </c>
      <c r="N9" s="212"/>
      <c r="O9" s="213">
        <v>-1227072191</v>
      </c>
      <c r="P9" s="212"/>
      <c r="Q9" s="214">
        <f t="shared" si="1"/>
        <v>116203096</v>
      </c>
      <c r="R9" s="214"/>
      <c r="S9" s="169"/>
    </row>
    <row r="10" spans="1:21" ht="30" customHeight="1">
      <c r="A10" s="40" t="s">
        <v>50</v>
      </c>
      <c r="B10" s="37"/>
      <c r="C10" s="41">
        <v>100000</v>
      </c>
      <c r="D10" s="37"/>
      <c r="E10" s="41">
        <v>101280739538</v>
      </c>
      <c r="F10" s="37"/>
      <c r="G10" s="42">
        <v>-99981875000</v>
      </c>
      <c r="H10" s="37"/>
      <c r="I10" s="42">
        <f t="shared" si="0"/>
        <v>1298864538</v>
      </c>
      <c r="J10" s="37"/>
      <c r="K10" s="41">
        <v>100000</v>
      </c>
      <c r="L10" s="37"/>
      <c r="M10" s="41">
        <v>101280739538</v>
      </c>
      <c r="N10" s="37"/>
      <c r="O10" s="42">
        <v>-100015625000</v>
      </c>
      <c r="P10" s="37"/>
      <c r="Q10" s="207">
        <f t="shared" si="1"/>
        <v>1265114538</v>
      </c>
      <c r="R10" s="207"/>
    </row>
    <row r="11" spans="1:21" ht="30" customHeight="1">
      <c r="A11" s="215" t="s">
        <v>45</v>
      </c>
      <c r="B11" s="212"/>
      <c r="C11" s="208">
        <v>77580</v>
      </c>
      <c r="D11" s="212"/>
      <c r="E11" s="208">
        <v>69084103236</v>
      </c>
      <c r="F11" s="212"/>
      <c r="G11" s="213">
        <v>-69084103236</v>
      </c>
      <c r="H11" s="212"/>
      <c r="I11" s="213">
        <v>0</v>
      </c>
      <c r="J11" s="212"/>
      <c r="K11" s="208">
        <v>77580</v>
      </c>
      <c r="L11" s="212"/>
      <c r="M11" s="208">
        <v>69084103236</v>
      </c>
      <c r="N11" s="212"/>
      <c r="O11" s="213">
        <v>-71184717940</v>
      </c>
      <c r="P11" s="212"/>
      <c r="Q11" s="214">
        <f>M11+O11</f>
        <v>-2100614704</v>
      </c>
      <c r="R11" s="214"/>
    </row>
    <row r="12" spans="1:21" ht="30" customHeight="1">
      <c r="A12" s="174" t="s">
        <v>164</v>
      </c>
      <c r="B12" s="174"/>
      <c r="C12" s="41">
        <v>35000</v>
      </c>
      <c r="D12" s="37"/>
      <c r="E12" s="41">
        <v>29394671250</v>
      </c>
      <c r="F12" s="37"/>
      <c r="G12" s="42">
        <v>-29423197688</v>
      </c>
      <c r="H12" s="37"/>
      <c r="I12" s="42">
        <f>E12+G12</f>
        <v>-28526438</v>
      </c>
      <c r="J12" s="37"/>
      <c r="K12" s="41">
        <v>40000</v>
      </c>
      <c r="L12" s="37"/>
      <c r="M12" s="41">
        <v>29394671250</v>
      </c>
      <c r="N12" s="37"/>
      <c r="O12" s="42">
        <v>-28355138438</v>
      </c>
      <c r="P12" s="37"/>
      <c r="Q12" s="41">
        <f t="shared" si="1"/>
        <v>1039532812</v>
      </c>
      <c r="R12" s="41"/>
      <c r="U12" s="210"/>
    </row>
    <row r="13" spans="1:21" ht="30" customHeight="1">
      <c r="A13" s="40" t="s">
        <v>48</v>
      </c>
      <c r="B13" s="37"/>
      <c r="C13" s="41">
        <v>120000</v>
      </c>
      <c r="D13" s="37"/>
      <c r="E13" s="41">
        <v>109746984753</v>
      </c>
      <c r="F13" s="37"/>
      <c r="G13" s="42">
        <v>-111135852975</v>
      </c>
      <c r="H13" s="37"/>
      <c r="I13" s="42">
        <f t="shared" si="0"/>
        <v>-1388868222</v>
      </c>
      <c r="J13" s="37"/>
      <c r="K13" s="41">
        <v>120000</v>
      </c>
      <c r="L13" s="37"/>
      <c r="M13" s="41">
        <v>109746984753</v>
      </c>
      <c r="N13" s="37"/>
      <c r="O13" s="42">
        <v>-103761399780</v>
      </c>
      <c r="P13" s="37"/>
      <c r="Q13" s="206">
        <f t="shared" si="1"/>
        <v>5985584973</v>
      </c>
      <c r="R13" s="206"/>
    </row>
    <row r="14" spans="1:21" s="65" customFormat="1" ht="30" customHeight="1" thickBot="1">
      <c r="A14" s="114" t="s">
        <v>12</v>
      </c>
      <c r="B14" s="31"/>
      <c r="C14" s="62">
        <f>SUM(C7:C13)</f>
        <v>415580</v>
      </c>
      <c r="D14" s="31"/>
      <c r="E14" s="62">
        <f>SUM(E7:E13)</f>
        <v>389300517489</v>
      </c>
      <c r="F14" s="31"/>
      <c r="G14" s="63">
        <f>SUM(G7:G13)</f>
        <v>-388963211246</v>
      </c>
      <c r="H14" s="31"/>
      <c r="I14" s="140">
        <f>SUM(I7:I13)</f>
        <v>337306243</v>
      </c>
      <c r="J14" s="31"/>
      <c r="K14" s="62">
        <f>SUM(K7:K13)</f>
        <v>1422426</v>
      </c>
      <c r="L14" s="31"/>
      <c r="M14" s="62">
        <f>SUM(M7:M13)</f>
        <v>400631917776</v>
      </c>
      <c r="N14" s="31"/>
      <c r="O14" s="63">
        <f>SUM(O7:O13)</f>
        <v>-392009562264</v>
      </c>
      <c r="P14" s="31"/>
      <c r="Q14" s="205">
        <f>SUM(Q7:R13)</f>
        <v>8622355512</v>
      </c>
      <c r="R14" s="205"/>
      <c r="S14" s="64"/>
      <c r="T14" s="64"/>
    </row>
  </sheetData>
  <mergeCells count="17">
    <mergeCell ref="A8:B8"/>
    <mergeCell ref="A12:B12"/>
    <mergeCell ref="Q14:R14"/>
    <mergeCell ref="Q13:R13"/>
    <mergeCell ref="Q7:R7"/>
    <mergeCell ref="Q9:R9"/>
    <mergeCell ref="Q10:R10"/>
    <mergeCell ref="Q11:R11"/>
    <mergeCell ref="Q8:S8"/>
    <mergeCell ref="A1:Q1"/>
    <mergeCell ref="A2:R2"/>
    <mergeCell ref="A3:R3"/>
    <mergeCell ref="A5:A6"/>
    <mergeCell ref="C5:I5"/>
    <mergeCell ref="K5:R5"/>
    <mergeCell ref="Q6:R6"/>
    <mergeCell ref="A4:R4"/>
  </mergeCells>
  <pageMargins left="0.39" right="0.39" top="0.39" bottom="0.39" header="0" footer="0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A11"/>
  <sheetViews>
    <sheetView rightToLeft="1" view="pageBreakPreview" zoomScaleNormal="100" zoomScaleSheetLayoutView="100" workbookViewId="0">
      <selection activeCell="I15" sqref="I15"/>
    </sheetView>
  </sheetViews>
  <sheetFormatPr defaultRowHeight="30" customHeight="1"/>
  <cols>
    <col min="1" max="1" width="6.140625" style="17" customWidth="1"/>
    <col min="2" max="2" width="2.5703125" style="17" customWidth="1"/>
    <col min="3" max="3" width="23.42578125" style="17" customWidth="1"/>
    <col min="4" max="4" width="1.28515625" style="17" customWidth="1"/>
    <col min="5" max="5" width="11.7109375" style="17" customWidth="1"/>
    <col min="6" max="6" width="1.28515625" style="17" customWidth="1"/>
    <col min="7" max="7" width="15.5703125" style="17" customWidth="1"/>
    <col min="8" max="8" width="1.28515625" style="17" customWidth="1"/>
    <col min="9" max="9" width="15.5703125" style="17" customWidth="1"/>
    <col min="10" max="10" width="1.28515625" style="17" customWidth="1"/>
    <col min="11" max="11" width="14.28515625" style="17" customWidth="1"/>
    <col min="12" max="12" width="1.28515625" style="17" customWidth="1"/>
    <col min="13" max="13" width="14.28515625" style="17" customWidth="1"/>
    <col min="14" max="14" width="1.28515625" style="17" customWidth="1"/>
    <col min="15" max="15" width="14.28515625" style="17" customWidth="1"/>
    <col min="16" max="16" width="1.28515625" style="17" customWidth="1"/>
    <col min="17" max="17" width="14.28515625" style="17" customWidth="1"/>
    <col min="18" max="18" width="1.28515625" style="17" customWidth="1"/>
    <col min="19" max="19" width="15.5703125" style="17" customWidth="1"/>
    <col min="20" max="20" width="1.28515625" style="17" customWidth="1"/>
    <col min="21" max="21" width="15.5703125" style="17" customWidth="1"/>
    <col min="22" max="22" width="1.28515625" style="17" customWidth="1"/>
    <col min="23" max="23" width="14.28515625" style="17" customWidth="1"/>
    <col min="24" max="24" width="1.28515625" style="17" customWidth="1"/>
    <col min="25" max="25" width="16.85546875" style="17" customWidth="1"/>
    <col min="26" max="26" width="1.28515625" style="17" customWidth="1"/>
    <col min="27" max="27" width="15.5703125" style="17" customWidth="1"/>
    <col min="28" max="28" width="0.28515625" customWidth="1"/>
  </cols>
  <sheetData>
    <row r="1" spans="1:27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spans="1:27" ht="30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</row>
    <row r="3" spans="1:27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spans="1:27" ht="30" customHeight="1">
      <c r="A4" s="173" t="s">
        <v>128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spans="1:27" ht="30" customHeight="1">
      <c r="A5" s="173" t="s">
        <v>129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</row>
    <row r="6" spans="1:27" ht="30" customHeight="1">
      <c r="E6" s="175" t="s">
        <v>161</v>
      </c>
      <c r="F6" s="175"/>
      <c r="G6" s="175"/>
      <c r="H6" s="175"/>
      <c r="I6" s="175"/>
      <c r="K6" s="175" t="s">
        <v>2</v>
      </c>
      <c r="L6" s="175"/>
      <c r="M6" s="175"/>
      <c r="N6" s="175"/>
      <c r="O6" s="175"/>
      <c r="P6" s="175"/>
      <c r="Q6" s="175"/>
      <c r="S6" s="175" t="s">
        <v>203</v>
      </c>
      <c r="T6" s="175"/>
      <c r="U6" s="175"/>
      <c r="V6" s="175"/>
      <c r="W6" s="175"/>
      <c r="X6" s="175"/>
      <c r="Y6" s="175"/>
      <c r="Z6" s="175"/>
      <c r="AA6" s="175"/>
    </row>
    <row r="7" spans="1:27" ht="30" customHeight="1">
      <c r="A7" s="172" t="s">
        <v>5</v>
      </c>
      <c r="B7" s="172"/>
      <c r="C7" s="172"/>
      <c r="E7" s="177" t="s">
        <v>6</v>
      </c>
      <c r="F7" s="18"/>
      <c r="G7" s="177" t="s">
        <v>7</v>
      </c>
      <c r="H7" s="18"/>
      <c r="I7" s="177" t="s">
        <v>8</v>
      </c>
      <c r="K7" s="176" t="s">
        <v>3</v>
      </c>
      <c r="L7" s="176"/>
      <c r="M7" s="176"/>
      <c r="N7" s="18"/>
      <c r="O7" s="176" t="s">
        <v>4</v>
      </c>
      <c r="P7" s="176"/>
      <c r="Q7" s="176"/>
      <c r="S7" s="177" t="s">
        <v>6</v>
      </c>
      <c r="T7" s="18"/>
      <c r="U7" s="177" t="s">
        <v>10</v>
      </c>
      <c r="V7" s="18"/>
      <c r="W7" s="177" t="s">
        <v>7</v>
      </c>
      <c r="X7" s="18"/>
      <c r="Y7" s="177" t="s">
        <v>8</v>
      </c>
      <c r="Z7" s="18"/>
      <c r="AA7" s="179" t="s">
        <v>11</v>
      </c>
    </row>
    <row r="8" spans="1:27" ht="30" customHeight="1">
      <c r="A8" s="178"/>
      <c r="B8" s="178"/>
      <c r="C8" s="178"/>
      <c r="E8" s="178"/>
      <c r="G8" s="178"/>
      <c r="I8" s="178"/>
      <c r="K8" s="2" t="s">
        <v>6</v>
      </c>
      <c r="L8" s="18"/>
      <c r="M8" s="2" t="s">
        <v>7</v>
      </c>
      <c r="O8" s="2" t="s">
        <v>6</v>
      </c>
      <c r="P8" s="18"/>
      <c r="Q8" s="2" t="s">
        <v>9</v>
      </c>
      <c r="S8" s="178"/>
      <c r="U8" s="178"/>
      <c r="W8" s="178"/>
      <c r="Y8" s="178"/>
      <c r="AA8" s="180"/>
    </row>
    <row r="9" spans="1:27" s="71" customFormat="1" ht="30" customHeight="1">
      <c r="A9" s="174"/>
      <c r="B9" s="174"/>
      <c r="C9" s="174"/>
      <c r="D9" s="74">
        <v>30350</v>
      </c>
      <c r="E9" s="48">
        <v>0</v>
      </c>
      <c r="F9" s="87"/>
      <c r="G9" s="48">
        <v>0</v>
      </c>
      <c r="H9" s="87"/>
      <c r="I9" s="48">
        <v>0</v>
      </c>
      <c r="J9" s="87"/>
      <c r="K9" s="48">
        <v>0</v>
      </c>
      <c r="L9" s="87"/>
      <c r="M9" s="48">
        <v>0</v>
      </c>
      <c r="N9" s="87"/>
      <c r="O9" s="77">
        <v>0</v>
      </c>
      <c r="P9" s="87"/>
      <c r="Q9" s="48">
        <v>0</v>
      </c>
      <c r="R9" s="87"/>
      <c r="S9" s="48">
        <v>0</v>
      </c>
      <c r="T9" s="87"/>
      <c r="U9" s="28">
        <v>0</v>
      </c>
      <c r="V9" s="87"/>
      <c r="W9" s="48">
        <v>0</v>
      </c>
      <c r="X9" s="87"/>
      <c r="Y9" s="48">
        <v>0</v>
      </c>
      <c r="Z9" s="87"/>
      <c r="AA9" s="72">
        <v>0</v>
      </c>
    </row>
    <row r="10" spans="1:27" s="76" customFormat="1" ht="30" customHeight="1" thickBot="1">
      <c r="A10" s="172" t="s">
        <v>12</v>
      </c>
      <c r="B10" s="172"/>
      <c r="C10" s="172"/>
      <c r="D10" s="88"/>
      <c r="E10" s="66">
        <f>SUM(E9)</f>
        <v>0</v>
      </c>
      <c r="F10" s="88"/>
      <c r="G10" s="66">
        <f>SUM(G9)</f>
        <v>0</v>
      </c>
      <c r="H10" s="88"/>
      <c r="I10" s="66">
        <f>SUM(I9)</f>
        <v>0</v>
      </c>
      <c r="J10" s="88"/>
      <c r="K10" s="66">
        <f>SUM(K9)</f>
        <v>0</v>
      </c>
      <c r="L10" s="88"/>
      <c r="M10" s="66">
        <f>SUM(M9)</f>
        <v>0</v>
      </c>
      <c r="N10" s="88"/>
      <c r="O10" s="133">
        <v>0</v>
      </c>
      <c r="P10" s="88"/>
      <c r="Q10" s="66">
        <f>SUM(Q9)</f>
        <v>0</v>
      </c>
      <c r="R10" s="88"/>
      <c r="S10" s="66">
        <v>0</v>
      </c>
      <c r="T10" s="88"/>
      <c r="U10" s="68"/>
      <c r="V10" s="88"/>
      <c r="W10" s="66">
        <f>SUM(W9)</f>
        <v>0</v>
      </c>
      <c r="X10" s="88"/>
      <c r="Y10" s="66">
        <f>SUM(Y9)</f>
        <v>0</v>
      </c>
      <c r="Z10" s="88"/>
      <c r="AA10" s="75">
        <v>0</v>
      </c>
    </row>
    <row r="11" spans="1:27" ht="30" customHeight="1" thickTop="1"/>
  </sheetData>
  <mergeCells count="21">
    <mergeCell ref="A10:C10"/>
    <mergeCell ref="E6:I6"/>
    <mergeCell ref="K6:Q6"/>
    <mergeCell ref="S6:AA6"/>
    <mergeCell ref="K7:M7"/>
    <mergeCell ref="O7:Q7"/>
    <mergeCell ref="S7:S8"/>
    <mergeCell ref="U7:U8"/>
    <mergeCell ref="W7:W8"/>
    <mergeCell ref="Y7:Y8"/>
    <mergeCell ref="AA7:AA8"/>
    <mergeCell ref="A7:C8"/>
    <mergeCell ref="E7:E8"/>
    <mergeCell ref="G7:G8"/>
    <mergeCell ref="I7:I8"/>
    <mergeCell ref="A1:AA1"/>
    <mergeCell ref="A2:AA2"/>
    <mergeCell ref="A3:AA3"/>
    <mergeCell ref="A4:AA4"/>
    <mergeCell ref="A9:C9"/>
    <mergeCell ref="A5:AA5"/>
  </mergeCells>
  <pageMargins left="0.39" right="0.39" top="0.39" bottom="0.39" header="0" footer="0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15"/>
  <sheetViews>
    <sheetView rightToLeft="1" view="pageBreakPreview" zoomScaleNormal="100" zoomScaleSheetLayoutView="100" workbookViewId="0">
      <selection activeCell="E18" sqref="E18"/>
    </sheetView>
  </sheetViews>
  <sheetFormatPr defaultRowHeight="30" customHeight="1"/>
  <cols>
    <col min="1" max="1" width="13" style="14" customWidth="1"/>
    <col min="2" max="2" width="1.28515625" style="14" customWidth="1"/>
    <col min="3" max="3" width="13" style="14" customWidth="1"/>
    <col min="4" max="4" width="1.28515625" style="14" customWidth="1"/>
    <col min="5" max="5" width="10.5703125" style="14" bestFit="1" customWidth="1"/>
    <col min="6" max="6" width="1.28515625" style="14" customWidth="1"/>
    <col min="7" max="7" width="15.5703125" style="14" customWidth="1"/>
    <col min="8" max="8" width="1.28515625" style="14" customWidth="1"/>
    <col min="9" max="9" width="5.140625" style="14" customWidth="1"/>
    <col min="10" max="10" width="1.28515625" style="14" customWidth="1"/>
    <col min="11" max="11" width="9.140625" style="14" customWidth="1"/>
    <col min="12" max="12" width="1.28515625" style="14" customWidth="1"/>
    <col min="13" max="13" width="2.5703125" style="14" customWidth="1"/>
    <col min="14" max="14" width="1.28515625" style="14" customWidth="1"/>
    <col min="15" max="15" width="9.140625" style="14" customWidth="1"/>
    <col min="16" max="16" width="1.28515625" style="14" customWidth="1"/>
    <col min="17" max="17" width="2.5703125" style="14" customWidth="1"/>
    <col min="18" max="20" width="1.28515625" style="14" customWidth="1"/>
    <col min="21" max="21" width="6.42578125" style="14" customWidth="1"/>
    <col min="22" max="22" width="1.28515625" style="14" customWidth="1"/>
    <col min="23" max="23" width="2.5703125" style="14" customWidth="1"/>
    <col min="24" max="26" width="1.28515625" style="14" customWidth="1"/>
    <col min="27" max="27" width="6.42578125" style="14" customWidth="1"/>
    <col min="28" max="28" width="1.28515625" style="14" customWidth="1"/>
    <col min="29" max="29" width="2.5703125" style="14" customWidth="1"/>
    <col min="30" max="32" width="1.28515625" style="14" customWidth="1"/>
    <col min="33" max="33" width="9.140625" style="14" customWidth="1"/>
    <col min="34" max="34" width="1.28515625" style="14" customWidth="1"/>
    <col min="35" max="35" width="2.5703125" style="14" customWidth="1"/>
    <col min="36" max="36" width="1.28515625" style="14" customWidth="1"/>
    <col min="37" max="37" width="16.28515625" style="14" customWidth="1"/>
    <col min="38" max="38" width="1.28515625" style="14" customWidth="1"/>
    <col min="39" max="39" width="2.5703125" style="14" customWidth="1"/>
    <col min="40" max="40" width="1.28515625" style="14" customWidth="1"/>
    <col min="41" max="41" width="9.140625" style="14" customWidth="1"/>
    <col min="42" max="42" width="1.28515625" style="14" customWidth="1"/>
    <col min="43" max="43" width="2.5703125" style="14" customWidth="1"/>
    <col min="44" max="44" width="1.28515625" style="14" customWidth="1"/>
    <col min="45" max="45" width="11.7109375" style="14" customWidth="1"/>
    <col min="46" max="47" width="1.28515625" style="14" customWidth="1"/>
    <col min="48" max="48" width="13" style="14" customWidth="1"/>
    <col min="49" max="49" width="7.7109375" style="15" customWidth="1"/>
    <col min="50" max="50" width="0.28515625" customWidth="1"/>
  </cols>
  <sheetData>
    <row r="1" spans="1:49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69"/>
    </row>
    <row r="2" spans="1:49" ht="30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69"/>
    </row>
    <row r="3" spans="1:49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69"/>
    </row>
    <row r="4" spans="1:49" ht="30" customHeight="1">
      <c r="A4" s="173" t="s">
        <v>194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54"/>
    </row>
    <row r="5" spans="1:49" s="71" customFormat="1" ht="30" customHeight="1">
      <c r="A5" s="172" t="s">
        <v>13</v>
      </c>
      <c r="B5" s="172"/>
      <c r="C5" s="172"/>
      <c r="D5" s="172"/>
      <c r="E5" s="172"/>
      <c r="F5" s="172"/>
      <c r="G5" s="172"/>
      <c r="H5" s="26"/>
      <c r="I5" s="175" t="s">
        <v>161</v>
      </c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26"/>
      <c r="AC5" s="175" t="s">
        <v>204</v>
      </c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26"/>
      <c r="AU5" s="26"/>
      <c r="AV5" s="26"/>
      <c r="AW5" s="26"/>
    </row>
    <row r="6" spans="1:49" s="71" customFormat="1" ht="30" customHeight="1">
      <c r="A6" s="182"/>
      <c r="B6" s="182"/>
      <c r="C6" s="182"/>
      <c r="D6" s="182"/>
      <c r="E6" s="182"/>
      <c r="F6" s="182"/>
      <c r="G6" s="182"/>
      <c r="H6" s="26"/>
      <c r="I6" s="175" t="s">
        <v>14</v>
      </c>
      <c r="J6" s="175"/>
      <c r="K6" s="175"/>
      <c r="L6" s="26"/>
      <c r="M6" s="175" t="s">
        <v>15</v>
      </c>
      <c r="N6" s="175"/>
      <c r="O6" s="175"/>
      <c r="P6" s="26"/>
      <c r="Q6" s="175" t="s">
        <v>16</v>
      </c>
      <c r="R6" s="175"/>
      <c r="S6" s="175"/>
      <c r="T6" s="175"/>
      <c r="U6" s="175"/>
      <c r="V6" s="26"/>
      <c r="W6" s="175" t="s">
        <v>17</v>
      </c>
      <c r="X6" s="175"/>
      <c r="Y6" s="175"/>
      <c r="Z6" s="175"/>
      <c r="AA6" s="175"/>
      <c r="AB6" s="26"/>
      <c r="AC6" s="175" t="s">
        <v>14</v>
      </c>
      <c r="AD6" s="175"/>
      <c r="AE6" s="175"/>
      <c r="AF6" s="175"/>
      <c r="AG6" s="175"/>
      <c r="AH6" s="26"/>
      <c r="AI6" s="175" t="s">
        <v>15</v>
      </c>
      <c r="AJ6" s="175"/>
      <c r="AK6" s="175"/>
      <c r="AL6" s="26"/>
      <c r="AM6" s="175" t="s">
        <v>16</v>
      </c>
      <c r="AN6" s="175"/>
      <c r="AO6" s="175"/>
      <c r="AP6" s="26"/>
      <c r="AQ6" s="175" t="s">
        <v>17</v>
      </c>
      <c r="AR6" s="175"/>
      <c r="AS6" s="175"/>
      <c r="AT6" s="26"/>
      <c r="AU6" s="26"/>
      <c r="AV6" s="26"/>
      <c r="AW6" s="26"/>
    </row>
    <row r="7" spans="1:49" ht="30" customHeight="1">
      <c r="A7" s="183"/>
      <c r="B7" s="183"/>
      <c r="C7" s="183"/>
      <c r="D7" s="183"/>
      <c r="E7" s="183"/>
      <c r="F7" s="183"/>
      <c r="G7" s="183"/>
      <c r="I7" s="177"/>
      <c r="J7" s="177"/>
      <c r="K7" s="177"/>
      <c r="M7" s="177"/>
      <c r="N7" s="177"/>
      <c r="O7" s="177"/>
      <c r="Q7" s="177"/>
      <c r="R7" s="177"/>
      <c r="S7" s="177"/>
      <c r="T7" s="177"/>
      <c r="U7" s="177"/>
      <c r="W7" s="177"/>
      <c r="X7" s="177"/>
      <c r="Y7" s="177"/>
      <c r="Z7" s="177"/>
      <c r="AA7" s="177"/>
      <c r="AC7" s="177"/>
      <c r="AD7" s="177"/>
      <c r="AE7" s="177"/>
      <c r="AF7" s="177"/>
      <c r="AG7" s="177"/>
      <c r="AI7" s="177"/>
      <c r="AJ7" s="177"/>
      <c r="AK7" s="177"/>
      <c r="AM7" s="177"/>
      <c r="AN7" s="177"/>
      <c r="AO7" s="177"/>
      <c r="AQ7" s="177"/>
      <c r="AR7" s="177"/>
      <c r="AS7" s="177"/>
    </row>
    <row r="8" spans="1:49" ht="30" customHeight="1">
      <c r="A8" s="173" t="s">
        <v>195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54"/>
    </row>
    <row r="9" spans="1:49" s="71" customFormat="1" ht="30" customHeight="1">
      <c r="A9" s="172" t="s">
        <v>13</v>
      </c>
      <c r="B9" s="26"/>
      <c r="C9" s="175" t="s">
        <v>161</v>
      </c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26"/>
      <c r="Y9" s="175" t="s">
        <v>203</v>
      </c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26"/>
    </row>
    <row r="10" spans="1:49" s="71" customFormat="1" ht="30" customHeight="1">
      <c r="A10" s="178"/>
      <c r="B10" s="26"/>
      <c r="C10" s="2" t="s">
        <v>18</v>
      </c>
      <c r="D10" s="45"/>
      <c r="E10" s="2" t="s">
        <v>19</v>
      </c>
      <c r="F10" s="45"/>
      <c r="G10" s="176" t="s">
        <v>20</v>
      </c>
      <c r="H10" s="176"/>
      <c r="I10" s="176"/>
      <c r="J10" s="45"/>
      <c r="K10" s="176" t="s">
        <v>21</v>
      </c>
      <c r="L10" s="176"/>
      <c r="M10" s="176"/>
      <c r="N10" s="45"/>
      <c r="O10" s="176" t="s">
        <v>15</v>
      </c>
      <c r="P10" s="176"/>
      <c r="Q10" s="176"/>
      <c r="R10" s="45"/>
      <c r="S10" s="176" t="s">
        <v>16</v>
      </c>
      <c r="T10" s="176"/>
      <c r="U10" s="176"/>
      <c r="V10" s="176"/>
      <c r="W10" s="176"/>
      <c r="X10" s="26"/>
      <c r="Y10" s="176" t="s">
        <v>18</v>
      </c>
      <c r="Z10" s="176"/>
      <c r="AA10" s="176"/>
      <c r="AB10" s="176"/>
      <c r="AC10" s="176"/>
      <c r="AD10" s="45"/>
      <c r="AE10" s="176" t="s">
        <v>19</v>
      </c>
      <c r="AF10" s="176"/>
      <c r="AG10" s="176"/>
      <c r="AH10" s="176"/>
      <c r="AI10" s="176"/>
      <c r="AJ10" s="45"/>
      <c r="AK10" s="176" t="s">
        <v>20</v>
      </c>
      <c r="AL10" s="176"/>
      <c r="AM10" s="176"/>
      <c r="AN10" s="45"/>
      <c r="AO10" s="176" t="s">
        <v>21</v>
      </c>
      <c r="AP10" s="176"/>
      <c r="AQ10" s="176"/>
      <c r="AR10" s="45"/>
      <c r="AS10" s="176" t="s">
        <v>15</v>
      </c>
      <c r="AT10" s="176"/>
      <c r="AU10" s="45"/>
      <c r="AV10" s="2" t="s">
        <v>16</v>
      </c>
      <c r="AW10" s="26"/>
    </row>
    <row r="11" spans="1:49" s="69" customFormat="1" ht="30" customHeight="1">
      <c r="G11" s="177"/>
      <c r="H11" s="177"/>
      <c r="I11" s="177"/>
      <c r="K11" s="177"/>
      <c r="L11" s="177"/>
      <c r="M11" s="177"/>
      <c r="O11" s="177"/>
      <c r="P11" s="177"/>
      <c r="Q11" s="177"/>
      <c r="S11" s="177"/>
      <c r="T11" s="177"/>
      <c r="U11" s="177"/>
      <c r="V11" s="177"/>
      <c r="W11" s="177"/>
      <c r="Y11" s="177"/>
      <c r="Z11" s="177"/>
      <c r="AA11" s="177"/>
      <c r="AB11" s="177"/>
      <c r="AC11" s="177"/>
      <c r="AE11" s="177"/>
      <c r="AF11" s="177"/>
      <c r="AG11" s="177"/>
      <c r="AH11" s="177"/>
      <c r="AI11" s="177"/>
      <c r="AK11" s="177"/>
      <c r="AL11" s="177"/>
      <c r="AM11" s="177"/>
      <c r="AO11" s="177"/>
      <c r="AP11" s="177"/>
      <c r="AQ11" s="177"/>
      <c r="AS11" s="177"/>
      <c r="AT11" s="177"/>
    </row>
    <row r="12" spans="1:49" ht="30" customHeight="1">
      <c r="A12" s="173" t="s">
        <v>196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54"/>
    </row>
    <row r="13" spans="1:49" s="71" customFormat="1" ht="30" customHeight="1">
      <c r="A13" s="172" t="s">
        <v>13</v>
      </c>
      <c r="B13" s="26"/>
      <c r="C13" s="175" t="s">
        <v>161</v>
      </c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26"/>
      <c r="O13" s="175" t="s">
        <v>203</v>
      </c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</row>
    <row r="14" spans="1:49" s="71" customFormat="1" ht="30" customHeight="1">
      <c r="A14" s="178"/>
      <c r="B14" s="26"/>
      <c r="C14" s="2" t="s">
        <v>19</v>
      </c>
      <c r="D14" s="45"/>
      <c r="E14" s="2" t="s">
        <v>21</v>
      </c>
      <c r="F14" s="45"/>
      <c r="G14" s="176" t="s">
        <v>15</v>
      </c>
      <c r="H14" s="176"/>
      <c r="I14" s="176"/>
      <c r="J14" s="45"/>
      <c r="K14" s="176" t="s">
        <v>16</v>
      </c>
      <c r="L14" s="176"/>
      <c r="M14" s="176"/>
      <c r="N14" s="26"/>
      <c r="O14" s="176" t="s">
        <v>19</v>
      </c>
      <c r="P14" s="176"/>
      <c r="Q14" s="176"/>
      <c r="R14" s="176"/>
      <c r="S14" s="176"/>
      <c r="T14" s="45"/>
      <c r="U14" s="176" t="s">
        <v>21</v>
      </c>
      <c r="V14" s="176"/>
      <c r="W14" s="176"/>
      <c r="X14" s="176"/>
      <c r="Y14" s="176"/>
      <c r="Z14" s="45"/>
      <c r="AA14" s="176" t="s">
        <v>15</v>
      </c>
      <c r="AB14" s="176"/>
      <c r="AC14" s="176"/>
      <c r="AD14" s="176"/>
      <c r="AE14" s="176"/>
      <c r="AF14" s="45"/>
      <c r="AG14" s="176" t="s">
        <v>16</v>
      </c>
      <c r="AH14" s="176"/>
      <c r="AI14" s="17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</row>
    <row r="15" spans="1:49" ht="30" customHeight="1">
      <c r="A15" s="16"/>
      <c r="C15" s="16"/>
      <c r="E15" s="16"/>
      <c r="G15" s="181"/>
      <c r="H15" s="181"/>
      <c r="I15" s="181"/>
      <c r="K15" s="181"/>
      <c r="L15" s="181"/>
      <c r="M15" s="181"/>
      <c r="O15" s="181"/>
      <c r="P15" s="181"/>
      <c r="Q15" s="181"/>
      <c r="R15" s="181"/>
      <c r="S15" s="181"/>
      <c r="U15" s="181"/>
      <c r="V15" s="181"/>
      <c r="W15" s="181"/>
      <c r="X15" s="181"/>
      <c r="Y15" s="181"/>
      <c r="AA15" s="181"/>
      <c r="AB15" s="181"/>
      <c r="AC15" s="181"/>
      <c r="AD15" s="181"/>
      <c r="AE15" s="181"/>
      <c r="AG15" s="181"/>
      <c r="AH15" s="181"/>
      <c r="AI15" s="181"/>
    </row>
  </sheetData>
  <mergeCells count="62">
    <mergeCell ref="A3:AV3"/>
    <mergeCell ref="A2:AV2"/>
    <mergeCell ref="A1:AV1"/>
    <mergeCell ref="A5:G6"/>
    <mergeCell ref="A9:A10"/>
    <mergeCell ref="A7:G7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AC6:AG6"/>
    <mergeCell ref="AI6:AK6"/>
    <mergeCell ref="A13:A14"/>
    <mergeCell ref="A4:AV4"/>
    <mergeCell ref="A8:AV8"/>
    <mergeCell ref="A12:AV12"/>
    <mergeCell ref="G15:I15"/>
    <mergeCell ref="AS11:AT11"/>
    <mergeCell ref="AO11:AQ11"/>
    <mergeCell ref="AK11:AM11"/>
    <mergeCell ref="AE11:AI11"/>
    <mergeCell ref="Y11:AC11"/>
    <mergeCell ref="S11:W11"/>
    <mergeCell ref="G11:I11"/>
    <mergeCell ref="K11:M11"/>
    <mergeCell ref="O11:Q11"/>
    <mergeCell ref="K15:M15"/>
    <mergeCell ref="O15:S15"/>
    <mergeCell ref="U15:Y15"/>
    <mergeCell ref="AA15:AE15"/>
    <mergeCell ref="AG15:AI15"/>
    <mergeCell ref="M7:O7"/>
    <mergeCell ref="I7:K7"/>
    <mergeCell ref="C13:M13"/>
    <mergeCell ref="O13:AI13"/>
    <mergeCell ref="G14:I14"/>
    <mergeCell ref="K14:M14"/>
    <mergeCell ref="O14:S14"/>
    <mergeCell ref="U14:Y14"/>
    <mergeCell ref="AA14:AE14"/>
    <mergeCell ref="AG14:AI14"/>
    <mergeCell ref="C9:W9"/>
    <mergeCell ref="Y9:AV9"/>
    <mergeCell ref="G10:I10"/>
    <mergeCell ref="Q7:U7"/>
    <mergeCell ref="I5:AA5"/>
    <mergeCell ref="AC5:AS5"/>
    <mergeCell ref="AQ7:AS7"/>
    <mergeCell ref="AM7:AO7"/>
    <mergeCell ref="AI7:AK7"/>
    <mergeCell ref="AC7:AG7"/>
    <mergeCell ref="W7:AA7"/>
    <mergeCell ref="AM6:AO6"/>
    <mergeCell ref="AQ6:AS6"/>
    <mergeCell ref="I6:K6"/>
    <mergeCell ref="M6:O6"/>
    <mergeCell ref="Q6:U6"/>
    <mergeCell ref="W6:AA6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11"/>
  <sheetViews>
    <sheetView rightToLeft="1" view="pageBreakPreview" topLeftCell="F1" zoomScaleNormal="100" zoomScaleSheetLayoutView="100" workbookViewId="0">
      <selection activeCell="Q8" sqref="Q8"/>
    </sheetView>
  </sheetViews>
  <sheetFormatPr defaultRowHeight="30" customHeight="1"/>
  <cols>
    <col min="1" max="1" width="5.140625" style="37" customWidth="1"/>
    <col min="2" max="2" width="24.7109375" style="37" customWidth="1"/>
    <col min="3" max="3" width="1.28515625" style="37" customWidth="1"/>
    <col min="4" max="4" width="2.5703125" style="37" customWidth="1"/>
    <col min="5" max="5" width="10.42578125" style="37" customWidth="1"/>
    <col min="6" max="6" width="1.28515625" style="37" customWidth="1"/>
    <col min="7" max="7" width="16.85546875" style="37" customWidth="1"/>
    <col min="8" max="8" width="1.28515625" style="37" customWidth="1"/>
    <col min="9" max="9" width="19.7109375" style="37" customWidth="1"/>
    <col min="10" max="10" width="1.28515625" style="37" customWidth="1"/>
    <col min="11" max="11" width="13" style="37" customWidth="1"/>
    <col min="12" max="12" width="1.28515625" style="37" customWidth="1"/>
    <col min="13" max="13" width="16.85546875" style="37" customWidth="1"/>
    <col min="14" max="14" width="1.28515625" style="37" customWidth="1"/>
    <col min="15" max="15" width="13" style="42" customWidth="1"/>
    <col min="16" max="16" width="1.28515625" style="37" customWidth="1"/>
    <col min="17" max="17" width="16.7109375" style="37" bestFit="1" customWidth="1"/>
    <col min="18" max="18" width="1.28515625" style="37" customWidth="1"/>
    <col min="19" max="19" width="15.5703125" style="37" customWidth="1"/>
    <col min="20" max="20" width="1.28515625" style="37" customWidth="1"/>
    <col min="21" max="21" width="13.140625" style="37" customWidth="1"/>
    <col min="22" max="22" width="1.28515625" style="37" customWidth="1"/>
    <col min="23" max="23" width="17.140625" style="37" customWidth="1"/>
    <col min="24" max="24" width="1.28515625" style="37" customWidth="1"/>
    <col min="25" max="25" width="18" style="37" bestFit="1" customWidth="1"/>
    <col min="26" max="26" width="1.28515625" style="37" customWidth="1"/>
    <col min="27" max="27" width="11.7109375" style="37" customWidth="1"/>
    <col min="28" max="28" width="0.28515625" style="78" customWidth="1"/>
    <col min="29" max="16384" width="9.140625" style="78"/>
  </cols>
  <sheetData>
    <row r="1" spans="1:27" ht="30" customHeight="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</row>
    <row r="2" spans="1:27" ht="30" customHeight="1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</row>
    <row r="3" spans="1:27" ht="30" customHeight="1">
      <c r="A3" s="184" t="s">
        <v>202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7" ht="30" customHeight="1">
      <c r="A4" s="186" t="s">
        <v>127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</row>
    <row r="5" spans="1:27" ht="30" customHeight="1">
      <c r="E5" s="185" t="s">
        <v>161</v>
      </c>
      <c r="F5" s="185"/>
      <c r="G5" s="185"/>
      <c r="H5" s="185"/>
      <c r="I5" s="185"/>
      <c r="K5" s="185" t="s">
        <v>2</v>
      </c>
      <c r="L5" s="185"/>
      <c r="M5" s="185"/>
      <c r="N5" s="185"/>
      <c r="O5" s="185"/>
      <c r="P5" s="185"/>
      <c r="Q5" s="185"/>
      <c r="S5" s="185" t="s">
        <v>203</v>
      </c>
      <c r="T5" s="185"/>
      <c r="U5" s="185"/>
      <c r="V5" s="185"/>
      <c r="W5" s="185"/>
      <c r="X5" s="185"/>
      <c r="Y5" s="185"/>
      <c r="Z5" s="185"/>
      <c r="AA5" s="185"/>
    </row>
    <row r="6" spans="1:27" ht="30" customHeight="1">
      <c r="A6" s="184" t="s">
        <v>24</v>
      </c>
      <c r="B6" s="184"/>
      <c r="D6" s="184" t="s">
        <v>25</v>
      </c>
      <c r="E6" s="184"/>
      <c r="F6" s="79"/>
      <c r="G6" s="188" t="s">
        <v>7</v>
      </c>
      <c r="H6" s="79"/>
      <c r="I6" s="188" t="s">
        <v>8</v>
      </c>
      <c r="K6" s="190" t="s">
        <v>22</v>
      </c>
      <c r="L6" s="190"/>
      <c r="M6" s="190"/>
      <c r="N6" s="79"/>
      <c r="O6" s="190" t="s">
        <v>23</v>
      </c>
      <c r="P6" s="190"/>
      <c r="Q6" s="190"/>
      <c r="S6" s="188" t="s">
        <v>6</v>
      </c>
      <c r="T6" s="79"/>
      <c r="U6" s="192" t="s">
        <v>26</v>
      </c>
      <c r="V6" s="79"/>
      <c r="W6" s="188" t="s">
        <v>7</v>
      </c>
      <c r="X6" s="79"/>
      <c r="Y6" s="188" t="s">
        <v>8</v>
      </c>
      <c r="Z6" s="79"/>
      <c r="AA6" s="192" t="s">
        <v>11</v>
      </c>
    </row>
    <row r="7" spans="1:27" ht="30" customHeight="1">
      <c r="A7" s="189"/>
      <c r="B7" s="189"/>
      <c r="D7" s="189"/>
      <c r="E7" s="189"/>
      <c r="G7" s="189"/>
      <c r="I7" s="189"/>
      <c r="K7" s="80" t="s">
        <v>6</v>
      </c>
      <c r="L7" s="79"/>
      <c r="M7" s="80" t="s">
        <v>7</v>
      </c>
      <c r="O7" s="81" t="s">
        <v>6</v>
      </c>
      <c r="P7" s="79"/>
      <c r="Q7" s="80" t="s">
        <v>9</v>
      </c>
      <c r="S7" s="189"/>
      <c r="U7" s="193"/>
      <c r="W7" s="189"/>
      <c r="Y7" s="189"/>
      <c r="AA7" s="193"/>
    </row>
    <row r="8" spans="1:27" ht="30" customHeight="1">
      <c r="A8" s="174" t="s">
        <v>200</v>
      </c>
      <c r="B8" s="174"/>
      <c r="C8" s="28"/>
      <c r="D8" s="191">
        <v>1000000</v>
      </c>
      <c r="E8" s="191"/>
      <c r="F8" s="26"/>
      <c r="G8" s="28">
        <v>10011600000</v>
      </c>
      <c r="H8" s="26"/>
      <c r="I8" s="28">
        <v>9988125000</v>
      </c>
      <c r="J8" s="26"/>
      <c r="K8" s="28">
        <v>0</v>
      </c>
      <c r="L8" s="26"/>
      <c r="M8" s="28">
        <v>0</v>
      </c>
      <c r="N8" s="26"/>
      <c r="O8" s="61">
        <v>-1000000</v>
      </c>
      <c r="P8" s="26"/>
      <c r="Q8" s="28">
        <v>10197875625</v>
      </c>
      <c r="R8" s="26"/>
      <c r="S8" s="28">
        <v>0</v>
      </c>
      <c r="T8" s="26"/>
      <c r="U8" s="28">
        <v>0</v>
      </c>
      <c r="V8" s="26"/>
      <c r="W8" s="28" t="s">
        <v>205</v>
      </c>
      <c r="X8" s="26"/>
      <c r="Y8" s="61" t="s">
        <v>205</v>
      </c>
      <c r="Z8" s="78"/>
      <c r="AA8" s="37">
        <v>0</v>
      </c>
    </row>
    <row r="9" spans="1:27" s="86" customFormat="1" ht="30" customHeight="1" thickBot="1">
      <c r="A9" s="184" t="s">
        <v>12</v>
      </c>
      <c r="B9" s="184"/>
      <c r="C9" s="31"/>
      <c r="D9" s="187">
        <f>SUM(D8:E8)</f>
        <v>1000000</v>
      </c>
      <c r="E9" s="187"/>
      <c r="F9" s="31"/>
      <c r="G9" s="62">
        <f>SUM(G8:G8)</f>
        <v>10011600000</v>
      </c>
      <c r="H9" s="31"/>
      <c r="I9" s="62">
        <f>SUM(I8:I8)</f>
        <v>9988125000</v>
      </c>
      <c r="J9" s="31"/>
      <c r="K9" s="62">
        <f>SUM(K8:K8)</f>
        <v>0</v>
      </c>
      <c r="L9" s="31"/>
      <c r="M9" s="62">
        <f>SUM(M8:M8)</f>
        <v>0</v>
      </c>
      <c r="N9" s="31"/>
      <c r="O9" s="63">
        <f>SUM(O8:O8)</f>
        <v>-1000000</v>
      </c>
      <c r="P9" s="31"/>
      <c r="Q9" s="62">
        <f>SUM(Q8:Q8)</f>
        <v>10197875625</v>
      </c>
      <c r="R9" s="31"/>
      <c r="S9" s="62">
        <f>SUM(S8:S8)</f>
        <v>0</v>
      </c>
      <c r="T9" s="31"/>
      <c r="U9" s="84"/>
      <c r="V9" s="31"/>
      <c r="W9" s="62">
        <f>SUM(W8:W8)</f>
        <v>0</v>
      </c>
      <c r="X9" s="31"/>
      <c r="Y9" s="62">
        <f>SUM(Y8:Y8)</f>
        <v>0</v>
      </c>
      <c r="Z9" s="31"/>
      <c r="AA9" s="85">
        <f>SUM(AA8:AA8)</f>
        <v>0</v>
      </c>
    </row>
    <row r="10" spans="1:27" ht="30" customHeight="1" thickTop="1"/>
    <row r="11" spans="1:27" ht="30" customHeight="1">
      <c r="Q11" s="41"/>
    </row>
  </sheetData>
  <mergeCells count="22">
    <mergeCell ref="U6:U7"/>
    <mergeCell ref="W6:W7"/>
    <mergeCell ref="Y6:Y7"/>
    <mergeCell ref="AA6:AA7"/>
    <mergeCell ref="I6:I7"/>
    <mergeCell ref="A9:B9"/>
    <mergeCell ref="D9:E9"/>
    <mergeCell ref="S6:S7"/>
    <mergeCell ref="K6:M6"/>
    <mergeCell ref="O6:Q6"/>
    <mergeCell ref="A6:B7"/>
    <mergeCell ref="D6:E7"/>
    <mergeCell ref="G6:G7"/>
    <mergeCell ref="A8:B8"/>
    <mergeCell ref="D8:E8"/>
    <mergeCell ref="A1:AA1"/>
    <mergeCell ref="A2:AA2"/>
    <mergeCell ref="A3:AA3"/>
    <mergeCell ref="E5:I5"/>
    <mergeCell ref="K5:Q5"/>
    <mergeCell ref="S5:AA5"/>
    <mergeCell ref="A4:AA4"/>
  </mergeCells>
  <pageMargins left="0.39" right="0.39" top="0.39" bottom="0.39" header="0" footer="0"/>
  <pageSetup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N16"/>
  <sheetViews>
    <sheetView rightToLeft="1" view="pageBreakPreview" topLeftCell="AA1" zoomScale="90" zoomScaleNormal="100" zoomScaleSheetLayoutView="90" workbookViewId="0">
      <selection activeCell="AJ9" sqref="AJ9:AJ13"/>
    </sheetView>
  </sheetViews>
  <sheetFormatPr defaultRowHeight="30" customHeight="1"/>
  <cols>
    <col min="1" max="1" width="5.140625" style="5" customWidth="1"/>
    <col min="2" max="2" width="23.85546875" style="5" customWidth="1"/>
    <col min="3" max="3" width="1.28515625" style="5" customWidth="1"/>
    <col min="4" max="4" width="16.85546875" style="5" customWidth="1"/>
    <col min="5" max="5" width="1.28515625" style="5" customWidth="1"/>
    <col min="6" max="6" width="15.5703125" style="92" customWidth="1"/>
    <col min="7" max="7" width="0.5703125" style="34" customWidth="1"/>
    <col min="8" max="8" width="14" style="34" customWidth="1"/>
    <col min="9" max="9" width="1.28515625" style="34" customWidth="1"/>
    <col min="10" max="10" width="13" style="34" customWidth="1"/>
    <col min="11" max="11" width="1.28515625" style="34" customWidth="1"/>
    <col min="12" max="12" width="10" style="34" customWidth="1"/>
    <col min="13" max="13" width="1.28515625" style="34" customWidth="1"/>
    <col min="14" max="14" width="13" style="34" customWidth="1"/>
    <col min="15" max="15" width="1.28515625" style="34" customWidth="1"/>
    <col min="16" max="16" width="13" style="34" customWidth="1"/>
    <col min="17" max="17" width="1.28515625" style="34" customWidth="1"/>
    <col min="18" max="18" width="18.28515625" style="34" bestFit="1" customWidth="1"/>
    <col min="19" max="19" width="1.28515625" style="34" customWidth="1"/>
    <col min="20" max="20" width="17.42578125" style="34" customWidth="1"/>
    <col min="21" max="21" width="1.28515625" style="34" customWidth="1"/>
    <col min="22" max="22" width="13" style="34" customWidth="1"/>
    <col min="23" max="23" width="1.28515625" style="34" customWidth="1"/>
    <col min="24" max="24" width="17.7109375" style="34" customWidth="1"/>
    <col min="25" max="25" width="1.28515625" style="34" customWidth="1"/>
    <col min="26" max="26" width="13" style="42" customWidth="1"/>
    <col min="27" max="27" width="1.28515625" style="37" customWidth="1"/>
    <col min="28" max="28" width="16.42578125" style="37" customWidth="1"/>
    <col min="29" max="29" width="1.28515625" style="34" customWidth="1"/>
    <col min="30" max="30" width="15.5703125" style="34" customWidth="1"/>
    <col min="31" max="31" width="1.28515625" style="34" customWidth="1"/>
    <col min="32" max="32" width="15.5703125" style="34" customWidth="1"/>
    <col min="33" max="33" width="1.28515625" style="34" customWidth="1"/>
    <col min="34" max="34" width="19.42578125" style="34" bestFit="1" customWidth="1"/>
    <col min="35" max="35" width="1.28515625" style="34" customWidth="1"/>
    <col min="36" max="36" width="19.28515625" style="34" customWidth="1"/>
    <col min="37" max="37" width="1.28515625" style="34" customWidth="1"/>
    <col min="38" max="38" width="14.28515625" style="34" customWidth="1"/>
    <col min="39" max="39" width="16" bestFit="1" customWidth="1"/>
  </cols>
  <sheetData>
    <row r="1" spans="1:40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</row>
    <row r="2" spans="1:40" ht="30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</row>
    <row r="3" spans="1:40" ht="30" customHeight="1">
      <c r="A3" s="172" t="s">
        <v>162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</row>
    <row r="4" spans="1:40" ht="30" customHeight="1">
      <c r="A4" s="186" t="s">
        <v>130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</row>
    <row r="5" spans="1:40" s="5" customFormat="1" ht="30" customHeight="1">
      <c r="A5" s="22"/>
      <c r="B5" s="22"/>
      <c r="C5" s="22"/>
      <c r="D5" s="22"/>
      <c r="E5" s="22"/>
      <c r="F5" s="31"/>
      <c r="G5" s="31"/>
      <c r="H5" s="31"/>
      <c r="I5" s="31"/>
      <c r="J5" s="31"/>
      <c r="K5" s="31"/>
      <c r="L5" s="31"/>
      <c r="M5" s="31"/>
      <c r="N5" s="31"/>
      <c r="O5" s="31"/>
      <c r="P5" s="185" t="s">
        <v>161</v>
      </c>
      <c r="Q5" s="185"/>
      <c r="R5" s="185"/>
      <c r="S5" s="185"/>
      <c r="T5" s="185"/>
      <c r="U5" s="34"/>
      <c r="V5" s="185" t="s">
        <v>2</v>
      </c>
      <c r="W5" s="185"/>
      <c r="X5" s="185"/>
      <c r="Y5" s="185"/>
      <c r="Z5" s="185"/>
      <c r="AA5" s="185"/>
      <c r="AB5" s="185"/>
      <c r="AC5" s="34"/>
      <c r="AD5" s="175" t="s">
        <v>203</v>
      </c>
      <c r="AE5" s="175"/>
      <c r="AF5" s="175"/>
      <c r="AG5" s="175"/>
      <c r="AH5" s="175"/>
      <c r="AI5" s="175"/>
      <c r="AJ5" s="175"/>
      <c r="AK5" s="175"/>
      <c r="AL5" s="175"/>
    </row>
    <row r="6" spans="1:40" s="5" customFormat="1" ht="21.75" customHeight="1">
      <c r="A6" s="172" t="s">
        <v>27</v>
      </c>
      <c r="B6" s="172"/>
      <c r="D6" s="196" t="s">
        <v>28</v>
      </c>
      <c r="F6" s="195" t="s">
        <v>29</v>
      </c>
      <c r="G6" s="34"/>
      <c r="H6" s="195" t="s">
        <v>30</v>
      </c>
      <c r="I6" s="34"/>
      <c r="J6" s="195" t="s">
        <v>31</v>
      </c>
      <c r="K6" s="34"/>
      <c r="L6" s="195" t="s">
        <v>32</v>
      </c>
      <c r="M6" s="34"/>
      <c r="N6" s="184" t="s">
        <v>17</v>
      </c>
      <c r="O6" s="34"/>
      <c r="P6" s="188" t="s">
        <v>6</v>
      </c>
      <c r="Q6" s="36"/>
      <c r="R6" s="188" t="s">
        <v>7</v>
      </c>
      <c r="S6" s="36"/>
      <c r="T6" s="188" t="s">
        <v>8</v>
      </c>
      <c r="U6" s="34"/>
      <c r="V6" s="190" t="s">
        <v>3</v>
      </c>
      <c r="W6" s="190"/>
      <c r="X6" s="190"/>
      <c r="Y6" s="36"/>
      <c r="Z6" s="190" t="s">
        <v>4</v>
      </c>
      <c r="AA6" s="190"/>
      <c r="AB6" s="190"/>
      <c r="AC6" s="34"/>
      <c r="AD6" s="188" t="s">
        <v>6</v>
      </c>
      <c r="AE6" s="36"/>
      <c r="AF6" s="188" t="s">
        <v>10</v>
      </c>
      <c r="AG6" s="36"/>
      <c r="AH6" s="188" t="s">
        <v>7</v>
      </c>
      <c r="AI6" s="36"/>
      <c r="AJ6" s="188" t="s">
        <v>8</v>
      </c>
      <c r="AK6" s="36"/>
      <c r="AL6" s="192" t="s">
        <v>11</v>
      </c>
    </row>
    <row r="7" spans="1:40" s="5" customFormat="1" ht="22.5" customHeight="1">
      <c r="A7" s="178"/>
      <c r="B7" s="178"/>
      <c r="D7" s="180"/>
      <c r="F7" s="193"/>
      <c r="G7" s="34"/>
      <c r="H7" s="193"/>
      <c r="I7" s="34"/>
      <c r="J7" s="193"/>
      <c r="K7" s="34"/>
      <c r="L7" s="193"/>
      <c r="M7" s="34"/>
      <c r="N7" s="189"/>
      <c r="O7" s="34"/>
      <c r="P7" s="189"/>
      <c r="Q7" s="34"/>
      <c r="R7" s="189"/>
      <c r="S7" s="34"/>
      <c r="T7" s="189"/>
      <c r="U7" s="34"/>
      <c r="V7" s="80" t="s">
        <v>6</v>
      </c>
      <c r="W7" s="36"/>
      <c r="X7" s="80" t="s">
        <v>7</v>
      </c>
      <c r="Y7" s="34"/>
      <c r="Z7" s="81" t="s">
        <v>6</v>
      </c>
      <c r="AA7" s="79"/>
      <c r="AB7" s="80" t="s">
        <v>9</v>
      </c>
      <c r="AC7" s="34"/>
      <c r="AD7" s="189"/>
      <c r="AE7" s="34"/>
      <c r="AF7" s="189"/>
      <c r="AG7" s="34"/>
      <c r="AH7" s="189"/>
      <c r="AI7" s="34"/>
      <c r="AJ7" s="189"/>
      <c r="AK7" s="34"/>
      <c r="AL7" s="193"/>
    </row>
    <row r="8" spans="1:40" s="5" customFormat="1" ht="30" customHeight="1">
      <c r="A8" s="194" t="s">
        <v>33</v>
      </c>
      <c r="B8" s="194"/>
      <c r="D8" s="45" t="s">
        <v>34</v>
      </c>
      <c r="F8" s="79" t="s">
        <v>34</v>
      </c>
      <c r="G8" s="34"/>
      <c r="H8" s="79" t="s">
        <v>35</v>
      </c>
      <c r="I8" s="34"/>
      <c r="J8" s="79" t="s">
        <v>36</v>
      </c>
      <c r="K8" s="34"/>
      <c r="L8" s="82">
        <v>0</v>
      </c>
      <c r="M8" s="34"/>
      <c r="N8" s="82">
        <v>0</v>
      </c>
      <c r="O8" s="34"/>
      <c r="P8" s="38">
        <v>1846</v>
      </c>
      <c r="Q8" s="34"/>
      <c r="R8" s="38">
        <v>1128982404</v>
      </c>
      <c r="S8" s="34"/>
      <c r="T8" s="38">
        <v>1343275287</v>
      </c>
      <c r="U8" s="34"/>
      <c r="V8" s="38">
        <v>0</v>
      </c>
      <c r="W8" s="34"/>
      <c r="X8" s="38">
        <v>0</v>
      </c>
      <c r="Y8" s="34"/>
      <c r="Z8" s="39">
        <v>-1846</v>
      </c>
      <c r="AA8" s="37"/>
      <c r="AB8" s="38">
        <v>1375020734</v>
      </c>
      <c r="AC8" s="34"/>
      <c r="AD8" s="41">
        <f>P8+Z8</f>
        <v>0</v>
      </c>
      <c r="AE8" s="37"/>
      <c r="AF8" s="38" t="s">
        <v>205</v>
      </c>
      <c r="AG8" s="37"/>
      <c r="AH8" s="38" t="s">
        <v>205</v>
      </c>
      <c r="AI8" s="37"/>
      <c r="AJ8" s="38" t="s">
        <v>205</v>
      </c>
      <c r="AK8" s="37"/>
      <c r="AL8" s="148">
        <v>0</v>
      </c>
      <c r="AM8" s="125"/>
    </row>
    <row r="9" spans="1:40" s="5" customFormat="1" ht="30" customHeight="1">
      <c r="A9" s="174" t="s">
        <v>40</v>
      </c>
      <c r="B9" s="174"/>
      <c r="D9" s="26" t="s">
        <v>34</v>
      </c>
      <c r="F9" s="37" t="s">
        <v>34</v>
      </c>
      <c r="G9" s="34"/>
      <c r="H9" s="37" t="s">
        <v>41</v>
      </c>
      <c r="I9" s="34"/>
      <c r="J9" s="37" t="s">
        <v>42</v>
      </c>
      <c r="K9" s="34"/>
      <c r="L9" s="83">
        <v>23</v>
      </c>
      <c r="M9" s="34"/>
      <c r="N9" s="83">
        <v>23</v>
      </c>
      <c r="O9" s="34"/>
      <c r="P9" s="41">
        <v>83000</v>
      </c>
      <c r="Q9" s="34"/>
      <c r="R9" s="41">
        <v>77482091083</v>
      </c>
      <c r="S9" s="34"/>
      <c r="T9" s="28">
        <v>79338182347</v>
      </c>
      <c r="U9" s="34"/>
      <c r="V9" s="41">
        <v>0</v>
      </c>
      <c r="W9" s="34"/>
      <c r="X9" s="41">
        <v>0</v>
      </c>
      <c r="Y9" s="34"/>
      <c r="Z9" s="42">
        <v>0</v>
      </c>
      <c r="AA9" s="37"/>
      <c r="AB9" s="41">
        <v>0</v>
      </c>
      <c r="AC9" s="34"/>
      <c r="AD9" s="41">
        <f>P9+V9</f>
        <v>83000</v>
      </c>
      <c r="AE9" s="37"/>
      <c r="AF9" s="41">
        <v>961548</v>
      </c>
      <c r="AG9" s="37"/>
      <c r="AH9" s="41">
        <v>77482091083</v>
      </c>
      <c r="AI9" s="37"/>
      <c r="AJ9" s="41">
        <v>80590833028</v>
      </c>
      <c r="AK9" s="37"/>
      <c r="AL9" s="149">
        <f>AJ9/457080834341</f>
        <v>0.17631636895078415</v>
      </c>
      <c r="AM9" s="125"/>
      <c r="AN9" s="150"/>
    </row>
    <row r="10" spans="1:40" s="5" customFormat="1" ht="30" customHeight="1">
      <c r="A10" s="174" t="s">
        <v>50</v>
      </c>
      <c r="B10" s="174"/>
      <c r="D10" s="26" t="s">
        <v>34</v>
      </c>
      <c r="F10" s="37" t="s">
        <v>34</v>
      </c>
      <c r="G10" s="34"/>
      <c r="H10" s="37" t="s">
        <v>51</v>
      </c>
      <c r="I10" s="34"/>
      <c r="J10" s="37" t="s">
        <v>52</v>
      </c>
      <c r="K10" s="34"/>
      <c r="L10" s="83">
        <v>23</v>
      </c>
      <c r="M10" s="34"/>
      <c r="N10" s="83">
        <v>23</v>
      </c>
      <c r="O10" s="34"/>
      <c r="P10" s="41">
        <v>100000</v>
      </c>
      <c r="Q10" s="34"/>
      <c r="R10" s="41">
        <v>100015625000</v>
      </c>
      <c r="S10" s="34"/>
      <c r="T10" s="28">
        <v>99981875000</v>
      </c>
      <c r="U10" s="34"/>
      <c r="V10" s="41">
        <v>0</v>
      </c>
      <c r="W10" s="37"/>
      <c r="X10" s="41">
        <v>0</v>
      </c>
      <c r="Y10" s="37"/>
      <c r="Z10" s="42">
        <v>0</v>
      </c>
      <c r="AA10" s="37"/>
      <c r="AB10" s="41">
        <v>0</v>
      </c>
      <c r="AC10" s="34"/>
      <c r="AD10" s="41">
        <f>P10+V10+Z10</f>
        <v>100000</v>
      </c>
      <c r="AE10" s="37"/>
      <c r="AF10" s="41">
        <v>1012911</v>
      </c>
      <c r="AG10" s="37"/>
      <c r="AH10" s="41">
        <v>100015625000</v>
      </c>
      <c r="AI10" s="37"/>
      <c r="AJ10" s="41">
        <v>101637326393</v>
      </c>
      <c r="AK10" s="37"/>
      <c r="AL10" s="149">
        <f t="shared" ref="AL10:AL13" si="0">AJ10/457080834341</f>
        <v>0.22236182039777808</v>
      </c>
    </row>
    <row r="11" spans="1:40" s="5" customFormat="1" ht="30" customHeight="1">
      <c r="A11" s="174" t="s">
        <v>45</v>
      </c>
      <c r="B11" s="174"/>
      <c r="D11" s="26" t="s">
        <v>34</v>
      </c>
      <c r="F11" s="37" t="s">
        <v>34</v>
      </c>
      <c r="G11" s="34"/>
      <c r="H11" s="37" t="s">
        <v>46</v>
      </c>
      <c r="I11" s="34"/>
      <c r="J11" s="37" t="s">
        <v>47</v>
      </c>
      <c r="K11" s="34"/>
      <c r="L11" s="83">
        <v>23</v>
      </c>
      <c r="M11" s="34"/>
      <c r="N11" s="83">
        <v>23</v>
      </c>
      <c r="O11" s="34"/>
      <c r="P11" s="41">
        <v>77580</v>
      </c>
      <c r="Q11" s="34"/>
      <c r="R11" s="41">
        <v>73468829008</v>
      </c>
      <c r="S11" s="34"/>
      <c r="T11" s="28">
        <v>69084103236</v>
      </c>
      <c r="U11" s="34"/>
      <c r="V11" s="41">
        <v>0</v>
      </c>
      <c r="W11" s="34"/>
      <c r="X11" s="41">
        <v>0</v>
      </c>
      <c r="Y11" s="34"/>
      <c r="Z11" s="42">
        <v>0</v>
      </c>
      <c r="AA11" s="37"/>
      <c r="AB11" s="41">
        <v>0</v>
      </c>
      <c r="AC11" s="34"/>
      <c r="AD11" s="41">
        <f>P11+V11+Z11</f>
        <v>77580</v>
      </c>
      <c r="AE11" s="37"/>
      <c r="AF11" s="41">
        <v>890650</v>
      </c>
      <c r="AG11" s="37"/>
      <c r="AH11" s="28">
        <v>73468829008</v>
      </c>
      <c r="AI11" s="37"/>
      <c r="AJ11" s="208">
        <v>71876299319</v>
      </c>
      <c r="AK11" s="37"/>
      <c r="AL11" s="149">
        <f t="shared" si="0"/>
        <v>0.1572507397354086</v>
      </c>
    </row>
    <row r="12" spans="1:40" s="5" customFormat="1" ht="30" customHeight="1">
      <c r="A12" s="191" t="s">
        <v>164</v>
      </c>
      <c r="B12" s="191"/>
      <c r="D12" s="26" t="s">
        <v>34</v>
      </c>
      <c r="F12" s="37" t="s">
        <v>34</v>
      </c>
      <c r="G12" s="34"/>
      <c r="H12" s="37" t="s">
        <v>165</v>
      </c>
      <c r="I12" s="34"/>
      <c r="J12" s="37" t="s">
        <v>166</v>
      </c>
      <c r="K12" s="34"/>
      <c r="L12" s="83">
        <v>23</v>
      </c>
      <c r="M12" s="34"/>
      <c r="N12" s="83">
        <v>23</v>
      </c>
      <c r="O12" s="34"/>
      <c r="P12" s="41">
        <v>40000</v>
      </c>
      <c r="Q12" s="34"/>
      <c r="R12" s="41">
        <v>32405872500</v>
      </c>
      <c r="S12" s="34"/>
      <c r="T12" s="28">
        <v>33473931750</v>
      </c>
      <c r="U12" s="34"/>
      <c r="V12" s="41">
        <v>0</v>
      </c>
      <c r="W12" s="34"/>
      <c r="X12" s="41">
        <v>0</v>
      </c>
      <c r="Y12" s="34"/>
      <c r="Z12" s="42">
        <v>-5000</v>
      </c>
      <c r="AA12" s="37"/>
      <c r="AB12" s="41">
        <v>4210536703</v>
      </c>
      <c r="AC12" s="34"/>
      <c r="AD12" s="41">
        <f>P12+V12+Z12</f>
        <v>35000</v>
      </c>
      <c r="AE12" s="37"/>
      <c r="AF12" s="41">
        <v>840000</v>
      </c>
      <c r="AG12" s="37"/>
      <c r="AH12" s="41">
        <v>28355138438</v>
      </c>
      <c r="AI12" s="37"/>
      <c r="AJ12" s="41">
        <v>30850127456</v>
      </c>
      <c r="AK12" s="37"/>
      <c r="AL12" s="149">
        <f t="shared" si="0"/>
        <v>6.7493811024648243E-2</v>
      </c>
    </row>
    <row r="13" spans="1:40" s="5" customFormat="1" ht="30" customHeight="1">
      <c r="A13" s="174" t="s">
        <v>48</v>
      </c>
      <c r="B13" s="174"/>
      <c r="D13" s="26" t="s">
        <v>34</v>
      </c>
      <c r="F13" s="37" t="s">
        <v>34</v>
      </c>
      <c r="G13" s="34"/>
      <c r="H13" s="37" t="s">
        <v>46</v>
      </c>
      <c r="I13" s="34"/>
      <c r="J13" s="37" t="s">
        <v>49</v>
      </c>
      <c r="K13" s="34"/>
      <c r="L13" s="83">
        <v>23</v>
      </c>
      <c r="M13" s="34"/>
      <c r="N13" s="83">
        <v>23</v>
      </c>
      <c r="O13" s="34"/>
      <c r="P13" s="28">
        <v>120000</v>
      </c>
      <c r="Q13" s="34"/>
      <c r="R13" s="41">
        <v>103761399780</v>
      </c>
      <c r="S13" s="34"/>
      <c r="T13" s="28">
        <v>111135852975</v>
      </c>
      <c r="U13" s="34"/>
      <c r="V13" s="41">
        <v>0</v>
      </c>
      <c r="W13" s="34"/>
      <c r="X13" s="41">
        <v>0</v>
      </c>
      <c r="Y13" s="34"/>
      <c r="Z13" s="42">
        <v>0</v>
      </c>
      <c r="AA13" s="37"/>
      <c r="AB13" s="41">
        <v>0</v>
      </c>
      <c r="AC13" s="34"/>
      <c r="AD13" s="28">
        <f t="shared" ref="AD13" si="1">P13+V13+Z13</f>
        <v>120000</v>
      </c>
      <c r="AE13" s="37"/>
      <c r="AF13" s="41">
        <v>914724</v>
      </c>
      <c r="AG13" s="37"/>
      <c r="AH13" s="41">
        <v>103761399780</v>
      </c>
      <c r="AI13" s="37"/>
      <c r="AJ13" s="41">
        <v>114065926884</v>
      </c>
      <c r="AK13" s="37"/>
      <c r="AL13" s="149">
        <f t="shared" si="0"/>
        <v>0.24955307314176819</v>
      </c>
    </row>
    <row r="14" spans="1:40" s="76" customFormat="1" ht="30" customHeight="1" thickBot="1">
      <c r="A14" s="172" t="s">
        <v>12</v>
      </c>
      <c r="B14" s="172"/>
      <c r="D14" s="68"/>
      <c r="F14" s="84"/>
      <c r="G14" s="31"/>
      <c r="H14" s="84"/>
      <c r="I14" s="31"/>
      <c r="J14" s="84"/>
      <c r="K14" s="31"/>
      <c r="L14" s="84"/>
      <c r="M14" s="31"/>
      <c r="N14" s="84"/>
      <c r="O14" s="31"/>
      <c r="P14" s="62">
        <f>SUM(P8:P13)</f>
        <v>422426</v>
      </c>
      <c r="Q14" s="31"/>
      <c r="R14" s="62">
        <f>SUM(R8:R13)</f>
        <v>388262799775</v>
      </c>
      <c r="S14" s="31"/>
      <c r="T14" s="66">
        <f>SUM(T8:T13)</f>
        <v>394357220595</v>
      </c>
      <c r="U14" s="31"/>
      <c r="V14" s="62">
        <f>SUM(V8:V13)</f>
        <v>0</v>
      </c>
      <c r="W14" s="31"/>
      <c r="X14" s="62">
        <f>SUM(X8:X13)</f>
        <v>0</v>
      </c>
      <c r="Y14" s="31"/>
      <c r="Z14" s="63">
        <f>SUM(Z8:Z13)</f>
        <v>-6846</v>
      </c>
      <c r="AA14" s="31"/>
      <c r="AB14" s="62">
        <f>SUM(AB8:AB13)</f>
        <v>5585557437</v>
      </c>
      <c r="AC14" s="31"/>
      <c r="AD14" s="62">
        <f>SUM(AD8:AD13)</f>
        <v>415580</v>
      </c>
      <c r="AE14" s="31"/>
      <c r="AF14" s="84"/>
      <c r="AG14" s="31"/>
      <c r="AH14" s="62">
        <f>SUM(AH8:AH13)</f>
        <v>383083083309</v>
      </c>
      <c r="AI14" s="31"/>
      <c r="AJ14" s="209">
        <f>SUM(AJ8:AJ13)</f>
        <v>399020513080</v>
      </c>
      <c r="AK14" s="31"/>
      <c r="AL14" s="151">
        <f>SUM(AL8:AL13)</f>
        <v>0.87297581325038731</v>
      </c>
    </row>
    <row r="15" spans="1:40" s="5" customFormat="1" ht="30" customHeight="1">
      <c r="F15" s="92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42"/>
      <c r="AA15" s="37"/>
      <c r="AB15" s="37"/>
      <c r="AC15" s="34"/>
      <c r="AD15" s="34"/>
      <c r="AE15" s="34"/>
      <c r="AF15" s="34"/>
      <c r="AG15" s="34"/>
      <c r="AH15" s="34"/>
      <c r="AI15" s="34"/>
      <c r="AJ15" s="34"/>
      <c r="AK15" s="34"/>
      <c r="AL15" s="91"/>
    </row>
    <row r="16" spans="1:40" ht="30" customHeight="1">
      <c r="T16" s="127"/>
    </row>
  </sheetData>
  <mergeCells count="31">
    <mergeCell ref="V6:X6"/>
    <mergeCell ref="Z6:AB6"/>
    <mergeCell ref="A8:B8"/>
    <mergeCell ref="F6:F7"/>
    <mergeCell ref="D6:D7"/>
    <mergeCell ref="A6:B7"/>
    <mergeCell ref="T6:T7"/>
    <mergeCell ref="R6:R7"/>
    <mergeCell ref="P6:P7"/>
    <mergeCell ref="N6:N7"/>
    <mergeCell ref="L6:L7"/>
    <mergeCell ref="J6:J7"/>
    <mergeCell ref="H6:H7"/>
    <mergeCell ref="AL6:AL7"/>
    <mergeCell ref="AJ6:AJ7"/>
    <mergeCell ref="AH6:AH7"/>
    <mergeCell ref="AF6:AF7"/>
    <mergeCell ref="AD6:AD7"/>
    <mergeCell ref="A1:AL1"/>
    <mergeCell ref="A2:AL2"/>
    <mergeCell ref="A3:AL3"/>
    <mergeCell ref="P5:T5"/>
    <mergeCell ref="V5:AB5"/>
    <mergeCell ref="AD5:AL5"/>
    <mergeCell ref="A4:AL4"/>
    <mergeCell ref="A14:B14"/>
    <mergeCell ref="A9:B9"/>
    <mergeCell ref="A11:B11"/>
    <mergeCell ref="A13:B13"/>
    <mergeCell ref="A12:B12"/>
    <mergeCell ref="A10:B10"/>
  </mergeCells>
  <pageMargins left="0.39" right="0.39" top="0.39" bottom="0.39" header="0" footer="0"/>
  <pageSetup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S18"/>
  <sheetViews>
    <sheetView rightToLeft="1" view="pageBreakPreview" zoomScaleNormal="60" zoomScaleSheetLayoutView="100" workbookViewId="0">
      <selection activeCell="G17" sqref="G17"/>
    </sheetView>
  </sheetViews>
  <sheetFormatPr defaultRowHeight="30" customHeight="1"/>
  <cols>
    <col min="1" max="1" width="29.85546875" style="12" customWidth="1"/>
    <col min="2" max="2" width="1.28515625" style="12" customWidth="1"/>
    <col min="3" max="3" width="15.5703125" style="12" customWidth="1"/>
    <col min="4" max="4" width="1.28515625" style="12" customWidth="1"/>
    <col min="5" max="5" width="15.5703125" style="12" customWidth="1"/>
    <col min="6" max="6" width="1.28515625" style="12" customWidth="1"/>
    <col min="7" max="7" width="16.140625" style="12" customWidth="1"/>
    <col min="8" max="8" width="1.28515625" style="12" customWidth="1"/>
    <col min="9" max="9" width="13" style="12" customWidth="1"/>
    <col min="10" max="10" width="1.28515625" style="12" customWidth="1"/>
    <col min="11" max="11" width="19.7109375" style="12" customWidth="1"/>
    <col min="12" max="12" width="1.28515625" style="12" customWidth="1"/>
    <col min="13" max="13" width="20.5703125" style="12" customWidth="1"/>
    <col min="14" max="14" width="0.28515625" customWidth="1"/>
    <col min="16" max="16" width="11.28515625" style="95" bestFit="1" customWidth="1"/>
    <col min="18" max="18" width="9.140625" style="95"/>
    <col min="19" max="19" width="20.28515625" customWidth="1"/>
  </cols>
  <sheetData>
    <row r="1" spans="1:19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9" ht="30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9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9" ht="30" customHeight="1">
      <c r="A4" s="186" t="s">
        <v>53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9" ht="30" customHeight="1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</row>
    <row r="6" spans="1:19" ht="30" customHeight="1">
      <c r="C6" s="175" t="s">
        <v>203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</row>
    <row r="7" spans="1:19" ht="40.5" customHeight="1">
      <c r="A7" s="1" t="s">
        <v>54</v>
      </c>
      <c r="B7" s="26"/>
      <c r="C7" s="23" t="s">
        <v>6</v>
      </c>
      <c r="D7" s="45"/>
      <c r="E7" s="23" t="s">
        <v>55</v>
      </c>
      <c r="F7" s="45"/>
      <c r="G7" s="23" t="s">
        <v>56</v>
      </c>
      <c r="H7" s="45"/>
      <c r="I7" s="23" t="s">
        <v>57</v>
      </c>
      <c r="J7" s="45"/>
      <c r="K7" s="4" t="s">
        <v>58</v>
      </c>
      <c r="L7" s="45"/>
      <c r="M7" s="2" t="s">
        <v>59</v>
      </c>
    </row>
    <row r="8" spans="1:19" ht="30" customHeight="1">
      <c r="A8" s="174" t="s">
        <v>45</v>
      </c>
      <c r="B8" s="174"/>
      <c r="C8" s="28">
        <v>77580</v>
      </c>
      <c r="D8" s="26"/>
      <c r="E8" s="28">
        <v>870910</v>
      </c>
      <c r="F8" s="26"/>
      <c r="G8" s="28">
        <v>890650</v>
      </c>
      <c r="H8" s="26"/>
      <c r="I8" s="136">
        <f>(G8-E8)/E8</f>
        <v>2.2665947112790071E-2</v>
      </c>
      <c r="J8" s="26"/>
      <c r="K8" s="27">
        <v>69084103236</v>
      </c>
      <c r="L8" s="26"/>
      <c r="M8" s="45" t="s">
        <v>113</v>
      </c>
      <c r="O8" s="19"/>
      <c r="S8" s="19"/>
    </row>
    <row r="9" spans="1:19" ht="30" customHeight="1">
      <c r="A9" s="174" t="s">
        <v>40</v>
      </c>
      <c r="B9" s="174"/>
      <c r="C9" s="28">
        <v>83000</v>
      </c>
      <c r="D9" s="26"/>
      <c r="E9" s="28">
        <v>1000000</v>
      </c>
      <c r="F9" s="26"/>
      <c r="G9" s="28">
        <v>961548</v>
      </c>
      <c r="H9" s="26"/>
      <c r="I9" s="160">
        <f>(G9-E9)/E9</f>
        <v>-3.8452E-2</v>
      </c>
      <c r="J9" s="26"/>
      <c r="K9" s="28">
        <v>79794018712</v>
      </c>
      <c r="L9" s="26"/>
      <c r="M9" s="26" t="s">
        <v>113</v>
      </c>
      <c r="O9" s="19"/>
      <c r="S9" s="19"/>
    </row>
    <row r="10" spans="1:19" ht="30" customHeight="1">
      <c r="A10" s="191" t="s">
        <v>164</v>
      </c>
      <c r="B10" s="191"/>
      <c r="C10" s="28">
        <v>35000</v>
      </c>
      <c r="D10" s="26"/>
      <c r="E10" s="28">
        <v>807770</v>
      </c>
      <c r="F10" s="26"/>
      <c r="G10" s="28">
        <v>840000</v>
      </c>
      <c r="H10" s="26"/>
      <c r="I10" s="136">
        <f t="shared" ref="I10:I11" si="0">(G10-E10)/E10</f>
        <v>3.9899971526548401E-2</v>
      </c>
      <c r="J10" s="26"/>
      <c r="K10" s="28">
        <v>29394671250</v>
      </c>
      <c r="L10" s="26"/>
      <c r="M10" s="26" t="s">
        <v>113</v>
      </c>
      <c r="S10" s="19"/>
    </row>
    <row r="11" spans="1:19" ht="30" customHeight="1">
      <c r="A11" s="174" t="s">
        <v>48</v>
      </c>
      <c r="B11" s="174"/>
      <c r="C11" s="28">
        <v>120000</v>
      </c>
      <c r="D11" s="26"/>
      <c r="E11" s="28">
        <v>879990</v>
      </c>
      <c r="F11" s="26"/>
      <c r="G11" s="28">
        <v>914724</v>
      </c>
      <c r="H11" s="26"/>
      <c r="I11" s="136">
        <f t="shared" si="0"/>
        <v>3.9470903078444072E-2</v>
      </c>
      <c r="J11" s="26"/>
      <c r="K11" s="28">
        <v>109746984753</v>
      </c>
      <c r="L11" s="26"/>
      <c r="M11" s="26" t="s">
        <v>113</v>
      </c>
      <c r="S11" s="19"/>
    </row>
    <row r="12" spans="1:19" ht="30" customHeight="1" thickBot="1">
      <c r="A12" s="93" t="s">
        <v>12</v>
      </c>
      <c r="B12" s="26"/>
      <c r="C12" s="163">
        <f>SUM(C8:C11)</f>
        <v>315580</v>
      </c>
      <c r="D12" s="26"/>
      <c r="E12" s="163"/>
      <c r="F12" s="26"/>
      <c r="G12" s="163"/>
      <c r="H12" s="26"/>
      <c r="I12" s="164"/>
      <c r="J12" s="26"/>
      <c r="K12" s="163">
        <f>SUM(K8:K11)</f>
        <v>288019777951</v>
      </c>
      <c r="L12" s="26"/>
      <c r="M12" s="163"/>
    </row>
    <row r="13" spans="1:19" ht="30" customHeight="1" thickTop="1">
      <c r="G13" s="123"/>
    </row>
    <row r="15" spans="1:19" ht="30" customHeight="1">
      <c r="G15" s="123"/>
      <c r="I15" s="123"/>
    </row>
    <row r="16" spans="1:19" ht="30" customHeight="1">
      <c r="G16" s="123"/>
    </row>
    <row r="18" spans="7:7" ht="30" customHeight="1">
      <c r="G18" s="123"/>
    </row>
  </sheetData>
  <mergeCells count="10">
    <mergeCell ref="A1:M1"/>
    <mergeCell ref="A2:M2"/>
    <mergeCell ref="A3:M3"/>
    <mergeCell ref="A4:M4"/>
    <mergeCell ref="A5:M5"/>
    <mergeCell ref="A11:B11"/>
    <mergeCell ref="A9:B9"/>
    <mergeCell ref="A10:B10"/>
    <mergeCell ref="A8:B8"/>
    <mergeCell ref="C6:M6"/>
  </mergeCells>
  <pageMargins left="0.39" right="0.39" top="0.39" bottom="0.39" header="0" footer="0"/>
  <pageSetup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U22"/>
  <sheetViews>
    <sheetView rightToLeft="1" topLeftCell="B6" zoomScaleNormal="100" zoomScaleSheetLayoutView="90" workbookViewId="0">
      <selection activeCell="C22" sqref="C22:K22"/>
    </sheetView>
  </sheetViews>
  <sheetFormatPr defaultRowHeight="30" customHeight="1"/>
  <cols>
    <col min="1" max="1" width="49.140625" style="12" customWidth="1"/>
    <col min="2" max="2" width="1.28515625" style="12" customWidth="1"/>
    <col min="3" max="3" width="17.7109375" style="12" bestFit="1" customWidth="1"/>
    <col min="4" max="4" width="1.28515625" style="12" customWidth="1"/>
    <col min="5" max="5" width="19.42578125" style="12" bestFit="1" customWidth="1"/>
    <col min="6" max="6" width="1.28515625" style="12" customWidth="1"/>
    <col min="7" max="7" width="20.28515625" style="12" bestFit="1" customWidth="1"/>
    <col min="8" max="8" width="1.28515625" style="12" customWidth="1"/>
    <col min="9" max="9" width="16.42578125" style="12" bestFit="1" customWidth="1"/>
    <col min="10" max="10" width="1.28515625" style="12" customWidth="1"/>
    <col min="11" max="11" width="14.7109375" style="12" customWidth="1"/>
    <col min="12" max="12" width="0.28515625" customWidth="1"/>
    <col min="13" max="13" width="11.42578125" style="95" bestFit="1" customWidth="1"/>
    <col min="14" max="14" width="16" bestFit="1" customWidth="1"/>
    <col min="19" max="19" width="6.42578125" customWidth="1"/>
    <col min="20" max="20" width="15" customWidth="1"/>
    <col min="21" max="21" width="21.42578125" customWidth="1"/>
  </cols>
  <sheetData>
    <row r="1" spans="1:14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4" ht="30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4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4" ht="30" customHeight="1">
      <c r="A4" s="186" t="s">
        <v>131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4" s="71" customFormat="1" ht="30" customHeight="1">
      <c r="A5" s="172" t="s">
        <v>60</v>
      </c>
      <c r="B5" s="26"/>
      <c r="C5" s="1" t="s">
        <v>161</v>
      </c>
      <c r="D5" s="26"/>
      <c r="E5" s="175" t="s">
        <v>2</v>
      </c>
      <c r="F5" s="175"/>
      <c r="G5" s="175"/>
      <c r="H5" s="26"/>
      <c r="I5" s="182" t="s">
        <v>203</v>
      </c>
      <c r="J5" s="182"/>
      <c r="K5" s="182"/>
      <c r="M5" s="97"/>
    </row>
    <row r="6" spans="1:14" s="71" customFormat="1" ht="41.25" customHeight="1">
      <c r="A6" s="172"/>
      <c r="B6" s="26"/>
      <c r="C6" s="1" t="s">
        <v>61</v>
      </c>
      <c r="D6" s="26"/>
      <c r="E6" s="1" t="s">
        <v>62</v>
      </c>
      <c r="F6" s="26"/>
      <c r="G6" s="1" t="s">
        <v>63</v>
      </c>
      <c r="H6" s="26"/>
      <c r="I6" s="22" t="s">
        <v>61</v>
      </c>
      <c r="J6" s="26"/>
      <c r="K6" s="3" t="s">
        <v>11</v>
      </c>
      <c r="M6" s="97"/>
    </row>
    <row r="7" spans="1:14" s="71" customFormat="1" ht="30" customHeight="1">
      <c r="A7" s="29" t="s">
        <v>133</v>
      </c>
      <c r="B7" s="26"/>
      <c r="C7" s="27">
        <v>16768861</v>
      </c>
      <c r="D7" s="26"/>
      <c r="E7" s="27">
        <v>51515534264</v>
      </c>
      <c r="F7" s="26"/>
      <c r="G7" s="60">
        <v>51514337000</v>
      </c>
      <c r="H7" s="26"/>
      <c r="I7" s="131">
        <f>C7+E7-G7</f>
        <v>17966125</v>
      </c>
      <c r="J7" s="26"/>
      <c r="K7" s="117">
        <f>I7/457080834341</f>
        <v>3.93062313056788E-5</v>
      </c>
      <c r="M7" s="97"/>
      <c r="N7" s="126"/>
    </row>
    <row r="8" spans="1:14" s="71" customFormat="1" ht="30" customHeight="1">
      <c r="A8" s="29" t="s">
        <v>167</v>
      </c>
      <c r="B8" s="26"/>
      <c r="C8" s="28">
        <v>40000000000</v>
      </c>
      <c r="D8" s="26"/>
      <c r="E8" s="28">
        <v>0</v>
      </c>
      <c r="F8" s="26"/>
      <c r="G8" s="28">
        <v>40000000000</v>
      </c>
      <c r="H8" s="26"/>
      <c r="I8" s="28">
        <f>C8+E8-G8</f>
        <v>0</v>
      </c>
      <c r="J8" s="26"/>
      <c r="K8" s="117">
        <f t="shared" ref="K8:K21" si="0">I8/457080834341</f>
        <v>0</v>
      </c>
      <c r="M8" s="97"/>
    </row>
    <row r="9" spans="1:14" s="71" customFormat="1" ht="30" customHeight="1">
      <c r="A9" s="29" t="s">
        <v>134</v>
      </c>
      <c r="B9" s="26"/>
      <c r="C9" s="28">
        <v>50000000000</v>
      </c>
      <c r="D9" s="26"/>
      <c r="E9" s="28"/>
      <c r="F9" s="26"/>
      <c r="G9" s="28">
        <v>50000000000</v>
      </c>
      <c r="H9" s="26"/>
      <c r="I9" s="28">
        <f t="shared" ref="I9:I10" si="1">C9+E9-G9</f>
        <v>0</v>
      </c>
      <c r="J9" s="26"/>
      <c r="K9" s="117">
        <f t="shared" si="0"/>
        <v>0</v>
      </c>
      <c r="M9" s="97"/>
    </row>
    <row r="10" spans="1:14" s="71" customFormat="1" ht="30" customHeight="1">
      <c r="A10" s="29" t="s">
        <v>170</v>
      </c>
      <c r="B10" s="26"/>
      <c r="C10" s="28">
        <v>16507380</v>
      </c>
      <c r="D10" s="26"/>
      <c r="E10" s="28">
        <v>46002191888</v>
      </c>
      <c r="F10" s="26"/>
      <c r="G10" s="61">
        <v>45910936000</v>
      </c>
      <c r="H10" s="26"/>
      <c r="I10" s="28">
        <f t="shared" si="1"/>
        <v>107763268</v>
      </c>
      <c r="J10" s="26"/>
      <c r="K10" s="117">
        <f t="shared" si="0"/>
        <v>2.3576413602064187E-4</v>
      </c>
      <c r="M10" s="97"/>
    </row>
    <row r="11" spans="1:14" s="71" customFormat="1" ht="30" customHeight="1">
      <c r="A11" s="29" t="s">
        <v>132</v>
      </c>
      <c r="B11" s="26"/>
      <c r="C11" s="28">
        <v>30000000000</v>
      </c>
      <c r="D11" s="26"/>
      <c r="E11" s="28"/>
      <c r="F11" s="26"/>
      <c r="G11" s="61">
        <v>30000000000</v>
      </c>
      <c r="H11" s="26"/>
      <c r="I11" s="28">
        <f>C11+E11-G11</f>
        <v>0</v>
      </c>
      <c r="J11" s="26"/>
      <c r="K11" s="117">
        <f t="shared" si="0"/>
        <v>0</v>
      </c>
      <c r="M11" s="97"/>
    </row>
    <row r="12" spans="1:14" s="71" customFormat="1" ht="30" customHeight="1">
      <c r="A12" s="29" t="s">
        <v>171</v>
      </c>
      <c r="B12" s="26"/>
      <c r="C12" s="28">
        <v>15000000000</v>
      </c>
      <c r="D12" s="26"/>
      <c r="E12" s="28">
        <v>0</v>
      </c>
      <c r="F12" s="26"/>
      <c r="G12" s="61">
        <v>15000000000</v>
      </c>
      <c r="H12" s="26"/>
      <c r="I12" s="28">
        <f t="shared" ref="I12:I16" si="2">C12+E12-G12</f>
        <v>0</v>
      </c>
      <c r="J12" s="26"/>
      <c r="K12" s="117">
        <f t="shared" si="0"/>
        <v>0</v>
      </c>
      <c r="M12" s="97"/>
    </row>
    <row r="13" spans="1:14" s="71" customFormat="1" ht="30" customHeight="1">
      <c r="A13" s="29" t="s">
        <v>172</v>
      </c>
      <c r="B13" s="26"/>
      <c r="C13" s="28">
        <v>15000000000</v>
      </c>
      <c r="D13" s="26"/>
      <c r="E13" s="28">
        <v>0</v>
      </c>
      <c r="F13" s="26"/>
      <c r="G13" s="61">
        <v>15000000000</v>
      </c>
      <c r="H13" s="26"/>
      <c r="I13" s="28">
        <f t="shared" si="2"/>
        <v>0</v>
      </c>
      <c r="J13" s="26"/>
      <c r="K13" s="117">
        <f t="shared" si="0"/>
        <v>0</v>
      </c>
      <c r="M13" s="97"/>
    </row>
    <row r="14" spans="1:14" s="71" customFormat="1" ht="30" customHeight="1">
      <c r="A14" s="29" t="s">
        <v>208</v>
      </c>
      <c r="B14" s="26"/>
      <c r="C14" s="28">
        <v>10000000000</v>
      </c>
      <c r="D14" s="26"/>
      <c r="E14" s="28">
        <v>0</v>
      </c>
      <c r="F14" s="26"/>
      <c r="G14" s="61">
        <v>0</v>
      </c>
      <c r="H14" s="26"/>
      <c r="I14" s="28">
        <f t="shared" si="2"/>
        <v>10000000000</v>
      </c>
      <c r="J14" s="26"/>
      <c r="K14" s="117">
        <f t="shared" si="0"/>
        <v>2.1877968290701974E-2</v>
      </c>
      <c r="M14" s="97"/>
    </row>
    <row r="15" spans="1:14" s="71" customFormat="1" ht="30" customHeight="1">
      <c r="A15" s="29" t="s">
        <v>206</v>
      </c>
      <c r="B15" s="26"/>
      <c r="C15" s="28">
        <v>0</v>
      </c>
      <c r="D15" s="26"/>
      <c r="E15" s="28">
        <v>10000000000</v>
      </c>
      <c r="F15" s="26"/>
      <c r="G15" s="61">
        <v>0</v>
      </c>
      <c r="H15" s="26"/>
      <c r="I15" s="28">
        <f t="shared" si="2"/>
        <v>10000000000</v>
      </c>
      <c r="J15" s="26"/>
      <c r="K15" s="117">
        <f t="shared" si="0"/>
        <v>2.1877968290701974E-2</v>
      </c>
      <c r="M15" s="97"/>
    </row>
    <row r="16" spans="1:14" s="71" customFormat="1" ht="30" customHeight="1">
      <c r="A16" s="29" t="s">
        <v>207</v>
      </c>
      <c r="B16" s="26"/>
      <c r="C16" s="28">
        <v>0</v>
      </c>
      <c r="D16" s="26"/>
      <c r="E16" s="28">
        <v>20000000000</v>
      </c>
      <c r="F16" s="26"/>
      <c r="G16" s="61">
        <v>0</v>
      </c>
      <c r="H16" s="26"/>
      <c r="I16" s="28">
        <f t="shared" si="2"/>
        <v>20000000000</v>
      </c>
      <c r="J16" s="26"/>
      <c r="K16" s="117">
        <f t="shared" si="0"/>
        <v>4.3755936581403948E-2</v>
      </c>
      <c r="M16" s="97"/>
    </row>
    <row r="17" spans="1:21" s="71" customFormat="1" ht="30" customHeight="1">
      <c r="A17" s="29" t="s">
        <v>169</v>
      </c>
      <c r="B17" s="26"/>
      <c r="C17" s="28">
        <v>24671304</v>
      </c>
      <c r="D17" s="26"/>
      <c r="E17" s="28">
        <v>12426864628</v>
      </c>
      <c r="F17" s="26"/>
      <c r="G17" s="61">
        <v>12441344404</v>
      </c>
      <c r="H17" s="26"/>
      <c r="I17" s="28">
        <f>C17+E17-G17</f>
        <v>10191528</v>
      </c>
      <c r="J17" s="26"/>
      <c r="K17" s="117">
        <f t="shared" si="0"/>
        <v>2.2296992641780132E-5</v>
      </c>
      <c r="M17" s="97"/>
      <c r="U17" s="96"/>
    </row>
    <row r="18" spans="1:21" s="71" customFormat="1" ht="30" customHeight="1">
      <c r="A18" s="29" t="s">
        <v>152</v>
      </c>
      <c r="B18" s="26"/>
      <c r="C18" s="28">
        <v>105882887</v>
      </c>
      <c r="D18" s="26"/>
      <c r="E18" s="28">
        <v>3144439449</v>
      </c>
      <c r="F18" s="26"/>
      <c r="G18" s="61">
        <v>3241074447</v>
      </c>
      <c r="H18" s="26"/>
      <c r="I18" s="28">
        <f>C18+E18-G18</f>
        <v>9247889</v>
      </c>
      <c r="J18" s="26"/>
      <c r="K18" s="117">
        <f t="shared" si="0"/>
        <v>2.0232502229793159E-5</v>
      </c>
      <c r="M18" s="97"/>
    </row>
    <row r="19" spans="1:21" s="71" customFormat="1" ht="30" customHeight="1">
      <c r="A19" s="29" t="s">
        <v>188</v>
      </c>
      <c r="B19" s="26"/>
      <c r="C19" s="28">
        <v>29861436</v>
      </c>
      <c r="D19" s="26"/>
      <c r="E19" s="28">
        <v>15995150155</v>
      </c>
      <c r="F19" s="26"/>
      <c r="G19" s="61">
        <v>16000000000</v>
      </c>
      <c r="H19" s="26"/>
      <c r="I19" s="28">
        <f t="shared" ref="I19:I21" si="3">C19+E19-G19</f>
        <v>25011591</v>
      </c>
      <c r="J19" s="26"/>
      <c r="K19" s="117">
        <f t="shared" si="0"/>
        <v>5.4720279479800689E-5</v>
      </c>
      <c r="M19" s="97"/>
    </row>
    <row r="20" spans="1:21" s="71" customFormat="1" ht="30" customHeight="1">
      <c r="A20" s="29" t="s">
        <v>189</v>
      </c>
      <c r="B20" s="26"/>
      <c r="C20" s="28">
        <v>1541053122</v>
      </c>
      <c r="D20" s="26"/>
      <c r="E20" s="28">
        <v>206850301979</v>
      </c>
      <c r="F20" s="26"/>
      <c r="G20" s="61">
        <v>193209615274</v>
      </c>
      <c r="H20" s="26"/>
      <c r="I20" s="28">
        <f t="shared" si="3"/>
        <v>15181739827</v>
      </c>
      <c r="J20" s="26"/>
      <c r="K20" s="117">
        <f t="shared" si="0"/>
        <v>3.3214562253279324E-2</v>
      </c>
      <c r="M20" s="97"/>
    </row>
    <row r="21" spans="1:21" s="71" customFormat="1" ht="30" customHeight="1">
      <c r="A21" s="29" t="s">
        <v>168</v>
      </c>
      <c r="B21" s="26"/>
      <c r="C21" s="28">
        <v>20535074</v>
      </c>
      <c r="D21" s="26"/>
      <c r="E21" s="28">
        <v>87057947057</v>
      </c>
      <c r="F21" s="26"/>
      <c r="G21" s="61">
        <v>87002450000</v>
      </c>
      <c r="H21" s="26"/>
      <c r="I21" s="28">
        <f t="shared" si="3"/>
        <v>76032131</v>
      </c>
      <c r="J21" s="26"/>
      <c r="K21" s="117">
        <f t="shared" si="0"/>
        <v>1.6634285510924986E-4</v>
      </c>
      <c r="M21" s="97"/>
    </row>
    <row r="22" spans="1:21" s="71" customFormat="1" ht="30" customHeight="1" thickBot="1">
      <c r="A22" s="93" t="s">
        <v>12</v>
      </c>
      <c r="B22" s="26"/>
      <c r="C22" s="66">
        <f>SUM(C7:C21)</f>
        <v>161755280064</v>
      </c>
      <c r="D22" s="22"/>
      <c r="E22" s="66">
        <f>SUM(E7:E21)</f>
        <v>452992429420</v>
      </c>
      <c r="F22" s="22"/>
      <c r="G22" s="67">
        <f>SUM(G7:G21)</f>
        <v>559319757125</v>
      </c>
      <c r="H22" s="22"/>
      <c r="I22" s="66">
        <f>SUM(I7:I21)</f>
        <v>55427952359</v>
      </c>
      <c r="J22" s="22"/>
      <c r="K22" s="132">
        <f>SUM(K7:K21)</f>
        <v>0.12126509841287417</v>
      </c>
      <c r="M22" s="97"/>
    </row>
  </sheetData>
  <mergeCells count="7">
    <mergeCell ref="A5:A6"/>
    <mergeCell ref="A1:K1"/>
    <mergeCell ref="A2:K2"/>
    <mergeCell ref="A3:K3"/>
    <mergeCell ref="E5:G5"/>
    <mergeCell ref="I5:K5"/>
    <mergeCell ref="A4:K4"/>
  </mergeCells>
  <phoneticPr fontId="18" type="noConversion"/>
  <pageMargins left="0.39" right="0.39" top="0.39" bottom="0.39" header="0" footer="0"/>
  <pageSetup scale="92" fitToHeight="0" orientation="landscape" r:id="rId1"/>
  <rowBreaks count="1" manualBreakCount="1">
    <brk id="2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S16"/>
  <sheetViews>
    <sheetView rightToLeft="1" view="pageBreakPreview" zoomScaleNormal="100" zoomScaleSheetLayoutView="100" workbookViewId="0">
      <selection activeCell="H14" sqref="H14"/>
    </sheetView>
  </sheetViews>
  <sheetFormatPr defaultRowHeight="30" customHeight="1"/>
  <cols>
    <col min="1" max="1" width="2.5703125" style="12" customWidth="1"/>
    <col min="2" max="2" width="50.140625" style="12" customWidth="1"/>
    <col min="3" max="3" width="1.28515625" style="12" customWidth="1"/>
    <col min="4" max="4" width="11.7109375" style="12" customWidth="1"/>
    <col min="5" max="5" width="1.28515625" style="12" customWidth="1"/>
    <col min="6" max="6" width="22" style="12" customWidth="1"/>
    <col min="7" max="7" width="1.28515625" style="12" customWidth="1"/>
    <col min="8" max="8" width="11.5703125" style="12" customWidth="1"/>
    <col min="9" max="9" width="1.28515625" style="12" customWidth="1"/>
    <col min="10" max="10" width="13.140625" style="12" customWidth="1"/>
    <col min="11" max="11" width="0.28515625" customWidth="1"/>
    <col min="13" max="13" width="16.42578125" bestFit="1" customWidth="1"/>
    <col min="15" max="15" width="11.42578125" style="95" bestFit="1" customWidth="1"/>
    <col min="17" max="17" width="12.42578125" bestFit="1" customWidth="1"/>
    <col min="19" max="19" width="18.42578125" customWidth="1"/>
  </cols>
  <sheetData>
    <row r="1" spans="1:19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9" ht="30" customHeight="1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9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9" ht="30" customHeight="1">
      <c r="A4" s="11"/>
      <c r="B4" s="186" t="s">
        <v>141</v>
      </c>
      <c r="C4" s="186"/>
      <c r="D4" s="186"/>
      <c r="E4" s="186"/>
      <c r="F4" s="186"/>
      <c r="G4" s="186"/>
      <c r="H4" s="186"/>
      <c r="I4" s="186"/>
      <c r="J4" s="186"/>
    </row>
    <row r="5" spans="1:19" ht="38.25" customHeight="1">
      <c r="A5" s="175" t="s">
        <v>65</v>
      </c>
      <c r="B5" s="175"/>
      <c r="D5" s="1" t="s">
        <v>66</v>
      </c>
      <c r="F5" s="1" t="s">
        <v>61</v>
      </c>
      <c r="H5" s="116" t="s">
        <v>67</v>
      </c>
      <c r="J5" s="3" t="s">
        <v>68</v>
      </c>
    </row>
    <row r="6" spans="1:19" ht="30" customHeight="1">
      <c r="A6" s="194" t="s">
        <v>69</v>
      </c>
      <c r="B6" s="194"/>
      <c r="C6" s="26"/>
      <c r="D6" s="45" t="s">
        <v>70</v>
      </c>
      <c r="E6" s="26"/>
      <c r="F6" s="27">
        <v>0</v>
      </c>
      <c r="G6" s="26"/>
      <c r="H6" s="119">
        <f>F6/F11</f>
        <v>0</v>
      </c>
      <c r="I6" s="26"/>
      <c r="J6" s="117">
        <v>0</v>
      </c>
      <c r="M6" s="19"/>
    </row>
    <row r="7" spans="1:19" ht="30" customHeight="1">
      <c r="A7" s="174" t="s">
        <v>71</v>
      </c>
      <c r="B7" s="174"/>
      <c r="C7" s="26"/>
      <c r="D7" s="26" t="s">
        <v>72</v>
      </c>
      <c r="E7" s="26"/>
      <c r="F7" s="105">
        <f>'درآمد سرمایه گذاری در صندوق'!H15</f>
        <v>186275625</v>
      </c>
      <c r="G7" s="26"/>
      <c r="H7" s="119">
        <f>F7/F11</f>
        <v>1.5902860987258089E-2</v>
      </c>
      <c r="I7" s="26"/>
      <c r="J7" s="136">
        <v>5.9999999999999995E-4</v>
      </c>
      <c r="M7" s="19"/>
    </row>
    <row r="8" spans="1:19" ht="30" customHeight="1">
      <c r="A8" s="174" t="s">
        <v>73</v>
      </c>
      <c r="B8" s="174"/>
      <c r="C8" s="26"/>
      <c r="D8" s="26" t="s">
        <v>145</v>
      </c>
      <c r="E8" s="26"/>
      <c r="F8" s="28">
        <f>'درآمد سرمایه گذاری در اوراق به'!I19</f>
        <v>8952740411</v>
      </c>
      <c r="G8" s="26"/>
      <c r="H8" s="119">
        <f>F8/F11</f>
        <v>0.76432000274400291</v>
      </c>
      <c r="I8" s="26"/>
      <c r="J8" s="119">
        <v>1.8800000000000001E-2</v>
      </c>
      <c r="M8" s="19"/>
    </row>
    <row r="9" spans="1:19" ht="30" customHeight="1">
      <c r="A9" s="174" t="s">
        <v>74</v>
      </c>
      <c r="B9" s="174"/>
      <c r="C9" s="26"/>
      <c r="D9" s="26" t="s">
        <v>146</v>
      </c>
      <c r="E9" s="26"/>
      <c r="F9" s="28">
        <f>'درآمد سپرده بانکی'!C36</f>
        <v>2570821496</v>
      </c>
      <c r="G9" s="26"/>
      <c r="H9" s="119">
        <f>F9/F11</f>
        <v>0.21947808186896636</v>
      </c>
      <c r="I9" s="26"/>
      <c r="J9" s="119">
        <v>1.1900000000000001E-2</v>
      </c>
      <c r="M9" s="19"/>
    </row>
    <row r="10" spans="1:19" ht="30" customHeight="1">
      <c r="A10" s="174" t="s">
        <v>75</v>
      </c>
      <c r="B10" s="174"/>
      <c r="C10" s="26"/>
      <c r="D10" s="26" t="s">
        <v>147</v>
      </c>
      <c r="E10" s="26"/>
      <c r="F10" s="48">
        <f>'سایر درآمدها'!D10</f>
        <v>3502926</v>
      </c>
      <c r="G10" s="26"/>
      <c r="H10" s="119">
        <f>F10/F11</f>
        <v>2.9905439977265962E-4</v>
      </c>
      <c r="I10" s="26"/>
      <c r="J10" s="168">
        <v>0</v>
      </c>
      <c r="M10" s="19"/>
      <c r="S10" s="20"/>
    </row>
    <row r="11" spans="1:19" ht="30" customHeight="1" thickBot="1">
      <c r="A11" s="197" t="s">
        <v>12</v>
      </c>
      <c r="B11" s="197"/>
      <c r="C11" s="26"/>
      <c r="D11" s="28"/>
      <c r="E11" s="26"/>
      <c r="F11" s="30">
        <f>SUM(F6:F10)</f>
        <v>11713340458</v>
      </c>
      <c r="G11" s="26"/>
      <c r="H11" s="144">
        <f>SUM(H6:H10)</f>
        <v>1</v>
      </c>
      <c r="I11" s="26"/>
      <c r="J11" s="120">
        <f>SUM(J6:J10)</f>
        <v>3.1300000000000001E-2</v>
      </c>
    </row>
    <row r="12" spans="1:19" ht="30" customHeight="1" thickTop="1"/>
    <row r="16" spans="1:19" ht="30" customHeight="1">
      <c r="J16" s="123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A5:B5"/>
  </mergeCells>
  <phoneticPr fontId="18" type="noConversion"/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V16"/>
  <sheetViews>
    <sheetView rightToLeft="1" view="pageBreakPreview" topLeftCell="F1" zoomScaleNormal="60" zoomScaleSheetLayoutView="100" workbookViewId="0">
      <selection activeCell="K13" sqref="K12:V13"/>
    </sheetView>
  </sheetViews>
  <sheetFormatPr defaultRowHeight="30" customHeight="1"/>
  <cols>
    <col min="1" max="1" width="23.140625" style="12" customWidth="1"/>
    <col min="2" max="2" width="1.28515625" style="12" customWidth="1"/>
    <col min="3" max="3" width="15" style="12" customWidth="1"/>
    <col min="4" max="4" width="1.28515625" style="12" customWidth="1"/>
    <col min="5" max="5" width="17.140625" style="12" customWidth="1"/>
    <col min="6" max="6" width="1.28515625" style="12" customWidth="1"/>
    <col min="7" max="7" width="15.5703125" style="12" customWidth="1"/>
    <col min="8" max="8" width="1.28515625" style="12" customWidth="1"/>
    <col min="9" max="9" width="13" style="12" customWidth="1"/>
    <col min="10" max="10" width="1.28515625" style="12" customWidth="1"/>
    <col min="11" max="11" width="15.5703125" style="12" customWidth="1"/>
    <col min="12" max="12" width="1.28515625" style="12" customWidth="1"/>
    <col min="13" max="13" width="17.42578125" style="12" customWidth="1"/>
    <col min="14" max="15" width="1.28515625" style="12" customWidth="1"/>
    <col min="16" max="16" width="13.85546875" style="12" customWidth="1"/>
    <col min="17" max="17" width="1.28515625" style="12" customWidth="1"/>
    <col min="18" max="18" width="13" style="12" customWidth="1"/>
    <col min="19" max="19" width="1.28515625" style="12" customWidth="1"/>
    <col min="20" max="20" width="13" style="12" customWidth="1"/>
    <col min="21" max="21" width="1.28515625" style="12" customWidth="1"/>
    <col min="22" max="22" width="15.5703125" style="12" customWidth="1"/>
    <col min="23" max="23" width="0.28515625" customWidth="1"/>
  </cols>
  <sheetData>
    <row r="1" spans="1:22" ht="30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30" customHeight="1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</row>
    <row r="3" spans="1:22" ht="30" customHeight="1">
      <c r="A3" s="172" t="s">
        <v>202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2" ht="30" customHeight="1">
      <c r="A4" s="173" t="s">
        <v>142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</row>
    <row r="5" spans="1:22" ht="30" customHeight="1">
      <c r="C5" s="175" t="s">
        <v>76</v>
      </c>
      <c r="D5" s="175"/>
      <c r="E5" s="175"/>
      <c r="F5" s="175"/>
      <c r="G5" s="175"/>
      <c r="H5" s="175"/>
      <c r="I5" s="175"/>
      <c r="J5" s="175"/>
      <c r="K5" s="175"/>
      <c r="M5" s="175" t="s">
        <v>77</v>
      </c>
      <c r="N5" s="175"/>
      <c r="O5" s="175"/>
      <c r="P5" s="175"/>
      <c r="Q5" s="175"/>
      <c r="R5" s="175"/>
      <c r="S5" s="175"/>
      <c r="T5" s="175"/>
      <c r="U5" s="175"/>
      <c r="V5" s="175"/>
    </row>
    <row r="6" spans="1:22" ht="30" customHeight="1">
      <c r="A6" s="172" t="s">
        <v>78</v>
      </c>
      <c r="C6" s="177" t="s">
        <v>79</v>
      </c>
      <c r="D6" s="13"/>
      <c r="E6" s="177" t="s">
        <v>80</v>
      </c>
      <c r="F6" s="13"/>
      <c r="G6" s="177" t="s">
        <v>81</v>
      </c>
      <c r="H6" s="13"/>
      <c r="I6" s="176" t="s">
        <v>12</v>
      </c>
      <c r="J6" s="176"/>
      <c r="K6" s="176"/>
      <c r="M6" s="177" t="s">
        <v>79</v>
      </c>
      <c r="N6" s="13"/>
      <c r="O6" s="177" t="s">
        <v>80</v>
      </c>
      <c r="P6" s="177"/>
      <c r="Q6" s="13"/>
      <c r="R6" s="177" t="s">
        <v>81</v>
      </c>
      <c r="S6" s="13"/>
      <c r="T6" s="176" t="s">
        <v>12</v>
      </c>
      <c r="U6" s="176"/>
      <c r="V6" s="176"/>
    </row>
    <row r="7" spans="1:22" ht="36" customHeight="1">
      <c r="A7" s="178"/>
      <c r="C7" s="178"/>
      <c r="E7" s="178"/>
      <c r="G7" s="178"/>
      <c r="I7" s="2" t="s">
        <v>61</v>
      </c>
      <c r="J7" s="13"/>
      <c r="K7" s="4" t="s">
        <v>67</v>
      </c>
      <c r="M7" s="178"/>
      <c r="O7" s="178"/>
      <c r="P7" s="178"/>
      <c r="R7" s="178"/>
      <c r="T7" s="2" t="s">
        <v>61</v>
      </c>
      <c r="U7" s="13"/>
      <c r="V7" s="4" t="s">
        <v>67</v>
      </c>
    </row>
    <row r="8" spans="1:22" ht="30" customHeight="1">
      <c r="A8" s="56" t="s">
        <v>135</v>
      </c>
      <c r="C8" s="27">
        <v>0</v>
      </c>
      <c r="D8" s="26"/>
      <c r="E8" s="27">
        <v>0</v>
      </c>
      <c r="F8" s="26"/>
      <c r="G8" s="27">
        <v>0</v>
      </c>
      <c r="H8" s="26"/>
      <c r="I8" s="27">
        <v>0</v>
      </c>
      <c r="K8" s="6">
        <v>0</v>
      </c>
      <c r="M8" s="27">
        <v>0</v>
      </c>
      <c r="N8" s="26"/>
      <c r="O8" s="200">
        <v>0</v>
      </c>
      <c r="P8" s="200"/>
      <c r="Q8" s="26"/>
      <c r="R8" s="60">
        <v>131451</v>
      </c>
      <c r="S8" s="26"/>
      <c r="T8" s="27">
        <v>131451</v>
      </c>
      <c r="U8" s="26"/>
      <c r="V8" s="46">
        <v>0</v>
      </c>
    </row>
    <row r="9" spans="1:22" ht="30" customHeight="1">
      <c r="A9" s="115" t="s">
        <v>139</v>
      </c>
      <c r="C9" s="48">
        <v>0</v>
      </c>
      <c r="D9" s="26"/>
      <c r="E9" s="48">
        <v>0</v>
      </c>
      <c r="F9" s="26"/>
      <c r="G9" s="48">
        <v>0</v>
      </c>
      <c r="H9" s="26"/>
      <c r="I9" s="48">
        <v>0</v>
      </c>
      <c r="K9" s="8">
        <v>0</v>
      </c>
      <c r="M9" s="48">
        <v>0</v>
      </c>
      <c r="N9" s="26"/>
      <c r="O9" s="198">
        <v>0</v>
      </c>
      <c r="P9" s="199"/>
      <c r="Q9" s="26"/>
      <c r="R9" s="48">
        <v>38874</v>
      </c>
      <c r="S9" s="26"/>
      <c r="T9" s="48">
        <v>38874</v>
      </c>
      <c r="U9" s="26"/>
      <c r="V9" s="72">
        <v>0</v>
      </c>
    </row>
    <row r="10" spans="1:22" ht="30" customHeight="1" thickBot="1">
      <c r="A10" s="22" t="s">
        <v>12</v>
      </c>
      <c r="C10" s="30">
        <v>0</v>
      </c>
      <c r="D10" s="26"/>
      <c r="E10" s="30">
        <f>SUM(E8:E9)</f>
        <v>0</v>
      </c>
      <c r="F10" s="26"/>
      <c r="G10" s="30">
        <f>SUM(G8:G9)</f>
        <v>0</v>
      </c>
      <c r="H10" s="26"/>
      <c r="I10" s="30">
        <f>SUM(I8:I9)</f>
        <v>0</v>
      </c>
      <c r="K10" s="10">
        <v>0</v>
      </c>
      <c r="M10" s="30">
        <v>0</v>
      </c>
      <c r="N10" s="26"/>
      <c r="O10" s="26"/>
      <c r="P10" s="30">
        <f>SUM(O8:P9)</f>
        <v>0</v>
      </c>
      <c r="Q10" s="26"/>
      <c r="R10" s="30">
        <f>SUM(R8:R9)</f>
        <v>170325</v>
      </c>
      <c r="S10" s="26"/>
      <c r="T10" s="30">
        <f>SUM(T8:T9)</f>
        <v>170325</v>
      </c>
      <c r="U10" s="26"/>
      <c r="V10" s="73">
        <v>0</v>
      </c>
    </row>
    <row r="11" spans="1:22" ht="30" customHeight="1" thickTop="1"/>
    <row r="16" spans="1:22" ht="30" customHeight="1">
      <c r="V16" s="7"/>
    </row>
  </sheetData>
  <mergeCells count="17">
    <mergeCell ref="O9:P9"/>
    <mergeCell ref="I6:K6"/>
    <mergeCell ref="T6:V6"/>
    <mergeCell ref="O8:P8"/>
    <mergeCell ref="A6:A7"/>
    <mergeCell ref="C6:C7"/>
    <mergeCell ref="E6:E7"/>
    <mergeCell ref="G6:G7"/>
    <mergeCell ref="M6:M7"/>
    <mergeCell ref="O6:P7"/>
    <mergeCell ref="R6:R7"/>
    <mergeCell ref="A1:V1"/>
    <mergeCell ref="A2:V2"/>
    <mergeCell ref="A3:V3"/>
    <mergeCell ref="C5:K5"/>
    <mergeCell ref="M5:V5"/>
    <mergeCell ref="A4:V4"/>
  </mergeCells>
  <pageMargins left="0.39" right="0.39" top="0.39" bottom="0.39" header="0" footer="0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درآمد سرمایه گذاری در اوراق به</vt:lpstr>
      <vt:lpstr>مبالغ تخصیصی اوراق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Ava Mobasheri</cp:lastModifiedBy>
  <cp:lastPrinted>2025-09-30T11:48:32Z</cp:lastPrinted>
  <dcterms:created xsi:type="dcterms:W3CDTF">2025-06-25T07:31:22Z</dcterms:created>
  <dcterms:modified xsi:type="dcterms:W3CDTF">2025-10-29T11:53:20Z</dcterms:modified>
</cp:coreProperties>
</file>