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B11B7BBF-F53E-4559-A54A-BA337E26B2C4}" xr6:coauthVersionLast="47" xr6:coauthVersionMax="47" xr10:uidLastSave="{00000000-0000-0000-0000-000000000000}"/>
  <bookViews>
    <workbookView xWindow="-120" yWindow="-120" windowWidth="29040" windowHeight="15720" tabRatio="942" xr2:uid="{00000000-000D-0000-FFFF-FFFF00000000}"/>
  </bookViews>
  <sheets>
    <sheet name="صورت وضعیت" sheetId="1" r:id="rId1"/>
    <sheet name="سهام" sheetId="2" r:id="rId2"/>
    <sheet name="مبالغ تخصیصی اوراق" sheetId="12" r:id="rId3"/>
    <sheet name="اوراق" sheetId="5" r:id="rId4"/>
    <sheet name="تعدیل قیمت" sheetId="6" r:id="rId5"/>
    <sheet name="اوراق مشتقه" sheetId="3" r:id="rId6"/>
    <sheet name="واحدهای صندوق" sheetId="4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درآمد سپرده بانکی" sheetId="13" r:id="rId13"/>
    <sheet name="سایر درآمدها" sheetId="14" r:id="rId14"/>
    <sheet name="درآمد سود سهام" sheetId="15" r:id="rId15"/>
    <sheet name="سود اوراق بهادار" sheetId="17" r:id="rId16"/>
    <sheet name="درآمد ناشی از تغییر قیمت اوراق" sheetId="21" r:id="rId17"/>
    <sheet name="درآمد ناشی از فروش" sheetId="19" r:id="rId18"/>
    <sheet name="سود سپرده بانکی" sheetId="18" r:id="rId19"/>
  </sheets>
  <definedNames>
    <definedName name="_xlnm.Print_Area" localSheetId="3">اوراق!$A$1:$AM$19</definedName>
    <definedName name="_xlnm.Print_Area" localSheetId="5">'اوراق مشتقه'!$A$1:$AU$12</definedName>
    <definedName name="_xlnm.Print_Area" localSheetId="4">'تعدیل قیمت'!$A$1:$M$9</definedName>
    <definedName name="_xlnm.Print_Area" localSheetId="8">درآمد!$A$1:$K$13</definedName>
    <definedName name="_xlnm.Print_Area" localSheetId="12">'درآمد سپرده بانکی'!$A$1:$F$17</definedName>
    <definedName name="_xlnm.Print_Area" localSheetId="11">'درآمد سرمایه گذاری در اوراق به'!$A$1:$S$18</definedName>
    <definedName name="_xlnm.Print_Area" localSheetId="9">'درآمد سرمایه گذاری در سهام'!$A$1:$V$13</definedName>
    <definedName name="_xlnm.Print_Area" localSheetId="10">'درآمد سرمایه گذاری در صندوق'!$A$1:$S$12</definedName>
    <definedName name="_xlnm.Print_Area" localSheetId="14">'درآمد سود سهام'!$A$1:$T$9</definedName>
    <definedName name="_xlnm.Print_Area" localSheetId="16">'درآمد ناشی از تغییر قیمت اوراق'!$A$1:$S$21</definedName>
    <definedName name="_xlnm.Print_Area" localSheetId="17">'درآمد ناشی از فروش'!$A$1:$S$12</definedName>
    <definedName name="_xlnm.Print_Area" localSheetId="13">'سایر درآمدها'!$A$1:$G$10</definedName>
    <definedName name="_xlnm.Print_Area" localSheetId="7">سپرده!$A$1:$L$19</definedName>
    <definedName name="_xlnm.Print_Area" localSheetId="1">سهام!$A$1:$Y$14</definedName>
    <definedName name="_xlnm.Print_Area" localSheetId="15">'سود اوراق بهادار'!$A$1:$R$9</definedName>
    <definedName name="_xlnm.Print_Area" localSheetId="18">'سود سپرده بانکی'!$A$1:$M$17</definedName>
    <definedName name="_xlnm.Print_Area" localSheetId="0">'صورت وضعیت'!$A$1:$C$50</definedName>
    <definedName name="_xlnm.Print_Area" localSheetId="2">'مبالغ تخصیصی اوراق'!$A$1:$Q$9</definedName>
    <definedName name="_xlnm.Print_Area" localSheetId="6">'واحدهای صندوق'!$A$1:$Z$13</definedName>
    <definedName name="_xlnm.Print_Titles" localSheetId="12">'درآمد سپرده بانکی'!$6:$6</definedName>
    <definedName name="_xlnm.Print_Titles" localSheetId="11">'درآمد سرمایه گذاری در اوراق به'!$5:$6</definedName>
    <definedName name="_xlnm.Print_Titles" localSheetId="17">'درآمد ناشی از فروش'!$5:$6</definedName>
    <definedName name="_xlnm.Print_Titles" localSheetId="18">'سود سپرده بانکی'!$5:$6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6" l="1"/>
  <c r="M13" i="2" l="1"/>
  <c r="AL17" i="5"/>
  <c r="P17" i="5"/>
  <c r="T17" i="5"/>
  <c r="R17" i="5"/>
  <c r="X17" i="5"/>
  <c r="V17" i="5"/>
  <c r="AB17" i="5"/>
  <c r="Z17" i="5"/>
  <c r="AD17" i="5"/>
  <c r="AH17" i="5"/>
  <c r="AJ17" i="5"/>
  <c r="L12" i="4"/>
  <c r="P12" i="4"/>
  <c r="N12" i="4"/>
  <c r="R12" i="4"/>
  <c r="L18" i="7"/>
  <c r="R12" i="10"/>
  <c r="K12" i="9"/>
  <c r="J12" i="10"/>
  <c r="J11" i="8"/>
  <c r="H10" i="8"/>
  <c r="H9" i="8"/>
  <c r="H8" i="8"/>
  <c r="H7" i="8"/>
  <c r="H6" i="8"/>
  <c r="F11" i="8"/>
  <c r="F7" i="8"/>
  <c r="J8" i="11"/>
  <c r="J9" i="11"/>
  <c r="R8" i="11"/>
  <c r="R9" i="11"/>
  <c r="P16" i="11"/>
  <c r="H16" i="11"/>
  <c r="R10" i="11"/>
  <c r="R11" i="11"/>
  <c r="R12" i="11"/>
  <c r="R13" i="11"/>
  <c r="R14" i="11"/>
  <c r="R15" i="11"/>
  <c r="R7" i="11"/>
  <c r="J10" i="11"/>
  <c r="J11" i="11"/>
  <c r="J12" i="11"/>
  <c r="J13" i="11"/>
  <c r="J14" i="11"/>
  <c r="J15" i="11"/>
  <c r="N16" i="11"/>
  <c r="O7" i="11"/>
  <c r="O10" i="11"/>
  <c r="O11" i="11"/>
  <c r="O12" i="11"/>
  <c r="O13" i="11"/>
  <c r="O14" i="11"/>
  <c r="O15" i="11"/>
  <c r="F16" i="11"/>
  <c r="L7" i="11"/>
  <c r="L16" i="11" s="1"/>
  <c r="D7" i="11"/>
  <c r="D16" i="11" s="1"/>
  <c r="P9" i="10"/>
  <c r="H9" i="10"/>
  <c r="F12" i="10"/>
  <c r="N12" i="10"/>
  <c r="N9" i="10" a="1"/>
  <c r="N9" i="10" s="1"/>
  <c r="F9" i="10"/>
  <c r="P10" i="10"/>
  <c r="H11" i="10"/>
  <c r="L11" i="10" a="1"/>
  <c r="L11" i="10" s="1"/>
  <c r="P11" i="10" s="1"/>
  <c r="D11" i="10"/>
  <c r="L10" i="10" a="1"/>
  <c r="L10" i="10" s="1"/>
  <c r="D10" i="10"/>
  <c r="H10" i="10" s="1"/>
  <c r="L8" i="10" a="1"/>
  <c r="L8" i="10" s="1"/>
  <c r="P8" i="10" s="1"/>
  <c r="P12" i="10" s="1"/>
  <c r="D8" i="10"/>
  <c r="D12" i="10" s="1"/>
  <c r="S12" i="9"/>
  <c r="S9" i="9"/>
  <c r="S10" i="9"/>
  <c r="S11" i="9"/>
  <c r="Q12" i="9"/>
  <c r="O12" i="9"/>
  <c r="G12" i="9"/>
  <c r="I12" i="9"/>
  <c r="I10" i="9"/>
  <c r="Q10" i="9" a="1"/>
  <c r="Q10" i="9" s="1"/>
  <c r="G10" i="9"/>
  <c r="I9" i="9"/>
  <c r="O11" i="9" a="1"/>
  <c r="O11" i="9" s="1"/>
  <c r="E11" i="9"/>
  <c r="I11" i="9" s="1"/>
  <c r="O9" i="9" a="1"/>
  <c r="O9" i="9" s="1"/>
  <c r="E9" i="9"/>
  <c r="O8" i="9" a="1"/>
  <c r="O8" i="9" s="1"/>
  <c r="S8" i="9" s="1"/>
  <c r="E8" i="9"/>
  <c r="I8" i="9" s="1"/>
  <c r="C20" i="21"/>
  <c r="E20" i="21"/>
  <c r="G20" i="21"/>
  <c r="I20" i="21"/>
  <c r="I13" i="21"/>
  <c r="I14" i="21"/>
  <c r="I15" i="21"/>
  <c r="I16" i="21"/>
  <c r="I17" i="21"/>
  <c r="I18" i="21"/>
  <c r="I19" i="21"/>
  <c r="O20" i="21"/>
  <c r="M20" i="21"/>
  <c r="K20" i="21"/>
  <c r="Q13" i="21"/>
  <c r="Q14" i="21"/>
  <c r="Q15" i="21"/>
  <c r="Q16" i="21"/>
  <c r="Q17" i="21"/>
  <c r="Q18" i="21"/>
  <c r="Q19" i="21"/>
  <c r="I8" i="21"/>
  <c r="I9" i="21"/>
  <c r="I10" i="21"/>
  <c r="I11" i="21"/>
  <c r="I12" i="21"/>
  <c r="I7" i="21"/>
  <c r="Q8" i="21"/>
  <c r="Q9" i="21"/>
  <c r="Q10" i="21"/>
  <c r="Q11" i="21"/>
  <c r="Q12" i="21"/>
  <c r="Q7" i="21"/>
  <c r="Q10" i="19"/>
  <c r="Q9" i="19"/>
  <c r="Q11" i="19" s="1"/>
  <c r="E10" i="19"/>
  <c r="I10" i="19" s="1"/>
  <c r="E9" i="19"/>
  <c r="I9" i="19" s="1"/>
  <c r="O11" i="19"/>
  <c r="M11" i="19"/>
  <c r="K11" i="19"/>
  <c r="C11" i="19"/>
  <c r="E11" i="19"/>
  <c r="G11" i="19"/>
  <c r="I8" i="19"/>
  <c r="I7" i="19"/>
  <c r="M12" i="18"/>
  <c r="M13" i="18"/>
  <c r="M14" i="18"/>
  <c r="M15" i="18"/>
  <c r="M10" i="18"/>
  <c r="M11" i="18"/>
  <c r="M8" i="18"/>
  <c r="M9" i="18"/>
  <c r="M7" i="18"/>
  <c r="K16" i="18"/>
  <c r="G10" i="18"/>
  <c r="G11" i="18"/>
  <c r="G12" i="18"/>
  <c r="G13" i="18"/>
  <c r="G14" i="18"/>
  <c r="G15" i="18"/>
  <c r="G8" i="18"/>
  <c r="G16" i="18" s="1"/>
  <c r="G9" i="18"/>
  <c r="G7" i="18"/>
  <c r="D9" i="14"/>
  <c r="F10" i="8"/>
  <c r="F9" i="14"/>
  <c r="F7" i="14"/>
  <c r="J12" i="4"/>
  <c r="E16" i="18"/>
  <c r="F16" i="13"/>
  <c r="F18" i="7"/>
  <c r="C16" i="18"/>
  <c r="D16" i="13"/>
  <c r="F9" i="8" s="1"/>
  <c r="H18" i="7"/>
  <c r="G8" i="17"/>
  <c r="S8" i="15"/>
  <c r="Q8" i="15"/>
  <c r="O8" i="15"/>
  <c r="U12" i="9"/>
  <c r="C12" i="9"/>
  <c r="F5" i="14"/>
  <c r="R16" i="11" l="1"/>
  <c r="J7" i="11"/>
  <c r="J16" i="11" s="1"/>
  <c r="H8" i="10"/>
  <c r="H12" i="10" s="1"/>
  <c r="L12" i="10"/>
  <c r="E12" i="9"/>
  <c r="Q20" i="21"/>
  <c r="I11" i="19"/>
  <c r="D18" i="7"/>
  <c r="I16" i="18"/>
  <c r="M16" i="18"/>
  <c r="J18" i="7"/>
  <c r="M8" i="15"/>
  <c r="F8" i="8"/>
  <c r="M12" i="9"/>
  <c r="K8" i="15"/>
  <c r="I8" i="15"/>
  <c r="K8" i="17" l="1"/>
  <c r="M8" i="17" l="1"/>
  <c r="Q8" i="17"/>
  <c r="F6" i="8"/>
  <c r="K5" i="21"/>
  <c r="K5" i="19"/>
  <c r="I5" i="18"/>
  <c r="M5" i="17"/>
  <c r="O5" i="15"/>
  <c r="F6" i="13"/>
  <c r="L5" i="11"/>
  <c r="H11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<sst xmlns="http://schemas.openxmlformats.org/spreadsheetml/2006/main" count="425" uniqueCount="163">
  <si>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</si>
  <si>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</si>
  <si>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</si>
  <si>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</si>
  <si>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</si>
  <si>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</si>
  <si>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</si>
  <si>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</si>
  <si>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</si>
  <si>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</si>
  <si>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</si>
  <si>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</si>
  <si>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</si>
  <si>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</si>
  <si>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</si>
  <si>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</si>
  <si>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</si>
  <si>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</si>
  <si>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</si>
  <si>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</si>
  <si>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</si>
  <si>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</si>
  <si>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خرید/صدور طی دوره</t>
  </si>
  <si>
    <t>فروش/ابطال طی دوره</t>
  </si>
  <si>
    <t>صندوق</t>
  </si>
  <si>
    <t>تعداد واحد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</si>
  <si>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</si>
  <si>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</si>
  <si>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</si>
  <si>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</si>
  <si>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</si>
  <si>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</si>
  <si>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</si>
  <si>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</si>
  <si>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</si>
  <si>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</si>
  <si>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</si>
  <si>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</si>
  <si>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</si>
  <si>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</si>
  <si>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سپرده های بانکی</t>
  </si>
  <si>
    <t>مبلغ</t>
  </si>
  <si>
    <t>افزایش</t>
  </si>
  <si>
    <t>کاهش</t>
  </si>
  <si>
    <t>صورت وضعیت درآمدها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</si>
  <si>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</si>
  <si>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</si>
  <si>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</si>
  <si>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</si>
  <si>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</si>
  <si>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</si>
  <si>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</si>
  <si>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</si>
  <si>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</si>
  <si>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</si>
  <si>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</si>
  <si>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</si>
  <si>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</si>
  <si>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</si>
  <si>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</si>
  <si>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</si>
  <si>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</si>
  <si>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</si>
  <si>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</si>
  <si>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</si>
  <si>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</si>
  <si>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</si>
  <si>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</si>
  <si>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</si>
  <si>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</si>
  <si>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</si>
  <si>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</si>
  <si>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</si>
  <si>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</si>
  <si>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</si>
  <si>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</si>
  <si>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</si>
  <si>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</si>
  <si>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</si>
  <si>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</si>
  <si>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</si>
  <si>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</si>
  <si>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</si>
  <si>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</si>
  <si>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</si>
  <si>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‫دلیل تعدیل</t>
  </si>
  <si>
    <t>از ابتدای سال مالی تا پایان ماه</t>
  </si>
  <si>
    <t>1- سرمایه گذاری ها</t>
  </si>
  <si>
    <t>1-1 سرمایه گذاری در سهام و حق تقدم سهام</t>
  </si>
  <si>
    <t xml:space="preserve">1-2-سرمایه‌گذاری در اوراق بهادار با درآمد ثابت یا علی‌الحساب  </t>
  </si>
  <si>
    <t>1-3-سرمایه‌گذاری در واحدهای صندوق های سرمایه گذاری</t>
  </si>
  <si>
    <t>1-4-سرمایه‌گذاری در  سپرده‌ بانکی</t>
  </si>
  <si>
    <t>2-درآمد حاصل از سرمایه گذاری ها</t>
  </si>
  <si>
    <t>2-1</t>
  </si>
  <si>
    <t>2-3</t>
  </si>
  <si>
    <t>2-4</t>
  </si>
  <si>
    <t>2-5</t>
  </si>
  <si>
    <t>2-1-درآمد حاصل از سرمایه­گذاری در سهام و حق تقدم سهام</t>
  </si>
  <si>
    <t>2-2- درآمد حاصل از سرمایه­گذاری در واحدهای صندوق</t>
  </si>
  <si>
    <t>2-3- درآمد حاصل از سرمایه­گذاری در اوراق بهادار با درآمد ثابت</t>
  </si>
  <si>
    <t>2-4- درآمد حاصل از سرمایه­گذاری در سپرده بانکی و گواهی سپرده</t>
  </si>
  <si>
    <t>2-5- سایر درآمدها</t>
  </si>
  <si>
    <t>1-2-2- مبالغ تخصیص یافته بابت خرید و نگهداری اوراق بهادار با درآمد ثابت (نرخ سود ترجیحی)</t>
  </si>
  <si>
    <t>قیمت ابطال هر واحد</t>
  </si>
  <si>
    <t>صندوق در اوراق بهادار با درآمد ثابت قلک سورنا</t>
  </si>
  <si>
    <t>بانک پاسارگاد شعبه جهان کودک - 290303199200591</t>
  </si>
  <si>
    <t>بانک پاسارگاد شعبه جهان کودک - 2908100199200591</t>
  </si>
  <si>
    <t>بانک پاسارگاد- 209140194247081</t>
  </si>
  <si>
    <t xml:space="preserve"> بانک پاسارگاد شعبه جهان کودک 290303199200591</t>
  </si>
  <si>
    <t>1403/09/30</t>
  </si>
  <si>
    <t>اسناد خزانه-م13بودجه02-051021</t>
  </si>
  <si>
    <t>1402/12/29</t>
  </si>
  <si>
    <t>بله</t>
  </si>
  <si>
    <t>1405/10/21</t>
  </si>
  <si>
    <t>سپرده کوتاه مدت بانک خاورمیانه آفتاب 1001-10-810-707076447</t>
  </si>
  <si>
    <t>سپرده کوتاه مدت بانک خاورمیانه نوبخت 1002-10-810-707076472</t>
  </si>
  <si>
    <t>سپرده بلند مدت بانک پاسارگاد جهان کودک 290.303.19920059.2</t>
  </si>
  <si>
    <t>سپرده کوتاه مدت بانک گردشگری نیاوران 146740017666291</t>
  </si>
  <si>
    <t>سپرده بلند مدت بانک گردشگری نیاوران 14633317666291</t>
  </si>
  <si>
    <t>سپرده بلند مدت بانک پاسارگاد جهان کودک 290303199200593</t>
  </si>
  <si>
    <t>سپرده کوتاه مدت بانک گردشگری نیاوران 146996717666291</t>
  </si>
  <si>
    <t>سپرده بلند مدت بانک پاسارگاد جهان کودک 290303199200594</t>
  </si>
  <si>
    <t>صندوق س.بخشی صنایع سورنا-ب</t>
  </si>
  <si>
    <t>صندوق س. اهرمی کاریزما-واحد عادی</t>
  </si>
  <si>
    <t>برای ماه منتهی به 1403/10/30</t>
  </si>
  <si>
    <t>1403/10/30</t>
  </si>
  <si>
    <t>مدیریت نیروگاهی ایرانیان مپنا</t>
  </si>
  <si>
    <t>دارویی و نهاده های زاگرس دارو</t>
  </si>
  <si>
    <t>فولاد سیرجان ایرانیان</t>
  </si>
  <si>
    <t>صنایع ارتباطی آوا</t>
  </si>
  <si>
    <t>صندوق س. پشتوانه طلا نهایت نگر</t>
  </si>
  <si>
    <t>صندوق س. پشتوانه طلای ویستا</t>
  </si>
  <si>
    <t>اسناد خزانه-م11بودجه02-050720</t>
  </si>
  <si>
    <t>اسناد خزانه-م12بودجه02-050916</t>
  </si>
  <si>
    <t>اسناد خزانه-م7بودجه02-040910</t>
  </si>
  <si>
    <t>اسنادخزانه-م10بودجه02-051112</t>
  </si>
  <si>
    <t>اسنادخزانه-م1بودجه02-050325</t>
  </si>
  <si>
    <t>مرابحه عام دولت126-ش.خ031223</t>
  </si>
  <si>
    <t>1402/12/20</t>
  </si>
  <si>
    <t>1402/06/19</t>
  </si>
  <si>
    <t>1402/12/21</t>
  </si>
  <si>
    <t>1404/09/10</t>
  </si>
  <si>
    <t>1405/03/25</t>
  </si>
  <si>
    <t>1405/09/16</t>
  </si>
  <si>
    <t>1401/12/23</t>
  </si>
  <si>
    <t>1403/12/23</t>
  </si>
  <si>
    <t>1405/07/20</t>
  </si>
  <si>
    <t>اسنادخزانه-م2بودجه02-050923</t>
  </si>
  <si>
    <t>1405/09/23</t>
  </si>
  <si>
    <t>1405/11/12</t>
  </si>
  <si>
    <t>اسناد خزانه-م8بودجه02-041211</t>
  </si>
  <si>
    <t>تعدیل کارمزد کارگزار</t>
  </si>
  <si>
    <t>سود سپرده بانک خاورمیانه شعبه نوبخت 100210810707076447</t>
  </si>
  <si>
    <t xml:space="preserve"> بانک خاورمیانه شعبه نوبخت 100210810707076447</t>
  </si>
  <si>
    <t xml:space="preserve"> بانک خاورمیانه شعبه نوبخت - 100210810707076472</t>
  </si>
  <si>
    <t>سود سپرده بانک خاورمیانه شعبه نوبخت  100210810707076472</t>
  </si>
  <si>
    <t>بانک پاسارگاد شعبه جهان کودک 2908100199200591</t>
  </si>
  <si>
    <t>صندوق س.بخشی صنایع سورنا</t>
  </si>
  <si>
    <t>صندوق س.پشتوانه طلای ویستا</t>
  </si>
  <si>
    <t>صندوق س.پشتوانه طلا نهایت نگر</t>
  </si>
  <si>
    <t>صندوق س. اهرمی کاریزما</t>
  </si>
  <si>
    <t>1404/12/10</t>
  </si>
  <si>
    <t>نگهداری تا سررسید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</si>
</sst>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.0%"/>
  </numFmts>
  <fonts count="3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2"/>
      <color rgb="FFFF0000"/>
      <name val="B Nazanin"/>
      <charset val="17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262626"/>
      <name val="IRANSans"/>
      <family val="2"/>
    </font>
    <font>
      <b/>
      <sz val="12"/>
      <color rgb="FFFF0000"/>
      <name val="B Nazanin"/>
      <charset val="178"/>
    </font>
    <font>
      <b/>
      <sz val="12"/>
      <color theme="1"/>
      <name val="B Nazanin"/>
      <charset val="178"/>
    </font>
    <font>
      <sz val="16"/>
      <color rgb="FF000000"/>
      <name val="B Nazanin"/>
      <charset val="178"/>
    </font>
    <font>
      <b/>
      <sz val="16"/>
      <color rgb="FF000000"/>
      <name val="B Nazanin"/>
      <charset val="178"/>
    </font>
    <font>
      <b/>
      <sz val="10"/>
      <name val="B Nazanin"/>
      <charset val="178"/>
    </font>
    <font>
      <b/>
      <sz val="12"/>
      <name val="Arial"/>
      <family val="2"/>
    </font>
    <font>
      <b/>
      <sz val="9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theme="1"/>
      <name val="Arial"/>
      <family val="2"/>
    </font>
    <font>
      <b/>
      <sz val="14"/>
      <color theme="1"/>
      <name val="B Nazanin"/>
      <charset val="178"/>
    </font>
    <font>
      <sz val="14"/>
      <color theme="1"/>
      <name val="Arial"/>
      <family val="2"/>
    </font>
    <font>
      <b/>
      <sz val="11"/>
      <color rgb="FF262626"/>
      <name val="IRANSans"/>
      <family val="2"/>
    </font>
    <font>
      <b/>
      <sz val="10"/>
      <color rgb="FF000000"/>
      <name val="IRANSans"/>
      <family val="2"/>
    </font>
    <font>
      <sz val="11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12"/>
      <color rgb="FF0062AC"/>
      <name val="B Titr"/>
      <charset val="178"/>
    </font>
    <font>
      <sz val="10"/>
      <color rgb="FF000000"/>
      <name val="IRANSans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CD4E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0" fontId="29" fillId="0" borderId="0"/>
  </cellStyleXfs>
  <cellXfs count="290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37" fontId="4" fillId="0" borderId="6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center" readingOrder="2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37" fontId="7" fillId="0" borderId="0" xfId="0" applyNumberFormat="1" applyFont="1" applyAlignment="1">
      <alignment horizontal="center"/>
    </xf>
    <xf numFmtId="37" fontId="2" fillId="0" borderId="5" xfId="0" applyNumberFormat="1" applyFont="1" applyBorder="1" applyAlignment="1">
      <alignment horizontal="center" vertical="top"/>
    </xf>
    <xf numFmtId="37" fontId="10" fillId="0" borderId="0" xfId="0" applyNumberFormat="1" applyFont="1" applyAlignment="1">
      <alignment horizontal="center"/>
    </xf>
    <xf numFmtId="3" fontId="0" fillId="0" borderId="0" xfId="0" applyNumberFormat="1" applyAlignment="1">
      <alignment horizontal="left"/>
    </xf>
    <xf numFmtId="37" fontId="7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top"/>
    </xf>
    <xf numFmtId="0" fontId="0" fillId="0" borderId="0" xfId="0"/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3" fontId="1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37" fontId="3" fillId="0" borderId="2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2" fillId="0" borderId="5" xfId="0" applyNumberFormat="1" applyFont="1" applyBorder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10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3" fontId="2" fillId="0" borderId="0" xfId="0" applyNumberFormat="1" applyFont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7" fontId="0" fillId="0" borderId="0" xfId="0" applyNumberFormat="1" applyAlignment="1">
      <alignment horizontal="left"/>
    </xf>
    <xf numFmtId="3" fontId="13" fillId="0" borderId="0" xfId="0" applyNumberFormat="1" applyFont="1" applyAlignment="1">
      <alignment horizontal="center" vertical="center" wrapText="1"/>
    </xf>
    <xf numFmtId="37" fontId="11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/>
    </xf>
    <xf numFmtId="37" fontId="7" fillId="2" borderId="0" xfId="0" applyNumberFormat="1" applyFont="1" applyFill="1" applyAlignment="1">
      <alignment horizontal="right" vertical="center"/>
    </xf>
    <xf numFmtId="37" fontId="3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left"/>
    </xf>
    <xf numFmtId="0" fontId="10" fillId="2" borderId="0" xfId="0" applyFont="1" applyFill="1" applyAlignment="1">
      <alignment horizontal="left"/>
    </xf>
    <xf numFmtId="37" fontId="10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37" fontId="2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1" fillId="2" borderId="0" xfId="0" applyFont="1" applyFill="1" applyAlignment="1">
      <alignment vertical="center" wrapText="1" readingOrder="2"/>
    </xf>
    <xf numFmtId="164" fontId="22" fillId="2" borderId="0" xfId="0" applyNumberFormat="1" applyFont="1" applyFill="1" applyAlignment="1">
      <alignment vertical="center" wrapText="1" readingOrder="2"/>
    </xf>
    <xf numFmtId="0" fontId="23" fillId="2" borderId="0" xfId="0" applyFont="1" applyFill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3" fontId="3" fillId="2" borderId="0" xfId="0" applyNumberFormat="1" applyFont="1" applyFill="1" applyAlignment="1">
      <alignment horizontal="right" vertical="top"/>
    </xf>
    <xf numFmtId="0" fontId="7" fillId="0" borderId="0" xfId="0" applyFont="1" applyAlignment="1">
      <alignment horizontal="right"/>
    </xf>
    <xf numFmtId="0" fontId="23" fillId="2" borderId="0" xfId="0" applyFont="1" applyFill="1"/>
    <xf numFmtId="10" fontId="24" fillId="2" borderId="0" xfId="0" applyNumberFormat="1" applyFont="1" applyFill="1" applyAlignment="1">
      <alignment vertical="center" wrapText="1" readingOrder="2"/>
    </xf>
    <xf numFmtId="10" fontId="25" fillId="2" borderId="0" xfId="0" applyNumberFormat="1" applyFont="1" applyFill="1"/>
    <xf numFmtId="10" fontId="25" fillId="2" borderId="0" xfId="0" applyNumberFormat="1" applyFont="1" applyFill="1" applyAlignment="1">
      <alignment horizontal="left"/>
    </xf>
    <xf numFmtId="0" fontId="16" fillId="0" borderId="0" xfId="0" applyFont="1" applyAlignment="1">
      <alignment horizontal="center" vertical="center"/>
    </xf>
    <xf numFmtId="3" fontId="19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0" fontId="14" fillId="0" borderId="0" xfId="0" applyNumberFormat="1" applyFont="1" applyAlignment="1">
      <alignment horizontal="left"/>
    </xf>
    <xf numFmtId="0" fontId="8" fillId="2" borderId="0" xfId="0" applyFont="1" applyFill="1" applyAlignment="1">
      <alignment horizontal="left"/>
    </xf>
    <xf numFmtId="3" fontId="26" fillId="0" borderId="0" xfId="0" applyNumberFormat="1" applyFont="1" applyAlignment="1">
      <alignment horizontal="left"/>
    </xf>
    <xf numFmtId="10" fontId="7" fillId="2" borderId="0" xfId="0" applyNumberFormat="1" applyFont="1" applyFill="1" applyAlignment="1">
      <alignment horizontal="right" vertical="center"/>
    </xf>
    <xf numFmtId="10" fontId="0" fillId="2" borderId="0" xfId="0" applyNumberFormat="1" applyFill="1" applyAlignment="1">
      <alignment horizontal="left"/>
    </xf>
    <xf numFmtId="3" fontId="2" fillId="2" borderId="5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10" fontId="2" fillId="2" borderId="5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Alignment="1">
      <alignment horizontal="left"/>
    </xf>
    <xf numFmtId="3" fontId="3" fillId="0" borderId="8" xfId="0" applyNumberFormat="1" applyFont="1" applyBorder="1" applyAlignment="1">
      <alignment vertical="center" wrapText="1" readingOrder="2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 wrapText="1" readingOrder="2"/>
    </xf>
    <xf numFmtId="9" fontId="3" fillId="0" borderId="0" xfId="0" applyNumberFormat="1" applyFont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/>
    </xf>
    <xf numFmtId="37" fontId="4" fillId="2" borderId="5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3" fontId="27" fillId="0" borderId="0" xfId="0" applyNumberFormat="1" applyFont="1" applyAlignment="1">
      <alignment horizontal="left"/>
    </xf>
    <xf numFmtId="10" fontId="22" fillId="2" borderId="0" xfId="0" applyNumberFormat="1" applyFont="1" applyFill="1" applyAlignment="1">
      <alignment vertical="center" wrapText="1" readingOrder="2"/>
    </xf>
    <xf numFmtId="3" fontId="3" fillId="0" borderId="4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0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/>
    </xf>
    <xf numFmtId="3" fontId="3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37" fontId="7" fillId="0" borderId="0" xfId="0" applyNumberFormat="1" applyFont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0" xfId="0" applyNumberFormat="1" applyFont="1" applyFill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37" fontId="7" fillId="0" borderId="0" xfId="0" applyNumberFormat="1" applyFont="1" applyAlignment="1">
      <alignment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7" fontId="11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15" fillId="0" borderId="5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6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right" vertical="top"/>
    </xf>
    <xf numFmtId="0" fontId="0" fillId="2" borderId="0" xfId="0" applyFill="1" applyAlignment="1">
      <alignment horizontal="left" vertical="center"/>
    </xf>
    <xf numFmtId="3" fontId="6" fillId="2" borderId="0" xfId="0" applyNumberFormat="1" applyFont="1" applyFill="1" applyAlignment="1">
      <alignment horizontal="center" vertical="center"/>
    </xf>
    <xf numFmtId="3" fontId="7" fillId="0" borderId="0" xfId="0" applyNumberFormat="1" applyFont="1" applyAlignment="1">
      <alignment horizontal="left"/>
    </xf>
    <xf numFmtId="3" fontId="0" fillId="0" borderId="0" xfId="0" applyNumberFormat="1"/>
    <xf numFmtId="3" fontId="7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32" fillId="0" borderId="0" xfId="0" applyNumberFormat="1" applyFont="1" applyAlignment="1">
      <alignment horizontal="left"/>
    </xf>
    <xf numFmtId="3" fontId="32" fillId="3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center" vertical="center"/>
    </xf>
    <xf numFmtId="37" fontId="2" fillId="0" borderId="12" xfId="0" applyNumberFormat="1" applyFont="1" applyBorder="1" applyAlignment="1">
      <alignment horizontal="center" vertical="top"/>
    </xf>
    <xf numFmtId="37" fontId="16" fillId="2" borderId="12" xfId="0" applyNumberFormat="1" applyFont="1" applyFill="1" applyBorder="1" applyAlignment="1">
      <alignment horizontal="center" vertical="top"/>
    </xf>
    <xf numFmtId="37" fontId="2" fillId="2" borderId="12" xfId="0" applyNumberFormat="1" applyFont="1" applyFill="1" applyBorder="1" applyAlignment="1">
      <alignment horizontal="center" vertical="top"/>
    </xf>
    <xf numFmtId="10" fontId="16" fillId="2" borderId="12" xfId="0" applyNumberFormat="1" applyFont="1" applyFill="1" applyBorder="1" applyAlignment="1">
      <alignment horizontal="center" vertical="top"/>
    </xf>
    <xf numFmtId="37" fontId="4" fillId="2" borderId="12" xfId="0" applyNumberFormat="1" applyFont="1" applyFill="1" applyBorder="1" applyAlignment="1">
      <alignment horizontal="center" vertical="top"/>
    </xf>
    <xf numFmtId="0" fontId="3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/>
    </xf>
    <xf numFmtId="37" fontId="3" fillId="0" borderId="6" xfId="0" applyNumberFormat="1" applyFont="1" applyBorder="1" applyAlignment="1">
      <alignment horizontal="right" vertical="top"/>
    </xf>
    <xf numFmtId="37" fontId="7" fillId="0" borderId="0" xfId="0" applyNumberFormat="1" applyFont="1" applyAlignment="1">
      <alignment horizontal="right"/>
    </xf>
    <xf numFmtId="37" fontId="3" fillId="0" borderId="0" xfId="0" applyNumberFormat="1" applyFont="1" applyAlignment="1">
      <alignment horizontal="right" vertical="top"/>
    </xf>
    <xf numFmtId="37" fontId="3" fillId="2" borderId="6" xfId="0" applyNumberFormat="1" applyFont="1" applyFill="1" applyBorder="1" applyAlignment="1">
      <alignment horizontal="right" vertical="top"/>
    </xf>
    <xf numFmtId="37" fontId="3" fillId="2" borderId="0" xfId="0" applyNumberFormat="1" applyFont="1" applyFill="1" applyAlignment="1">
      <alignment horizontal="right" vertical="top"/>
    </xf>
    <xf numFmtId="3" fontId="3" fillId="0" borderId="6" xfId="0" applyNumberFormat="1" applyFont="1" applyBorder="1" applyAlignment="1">
      <alignment horizontal="right" vertical="center"/>
    </xf>
    <xf numFmtId="37" fontId="6" fillId="2" borderId="6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16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wrapText="1"/>
    </xf>
    <xf numFmtId="10" fontId="7" fillId="0" borderId="0" xfId="0" applyNumberFormat="1" applyFont="1" applyAlignment="1">
      <alignment horizontal="left" wrapText="1"/>
    </xf>
    <xf numFmtId="0" fontId="7" fillId="2" borderId="0" xfId="0" applyFont="1" applyFill="1" applyAlignment="1">
      <alignment horizontal="right" vertical="center"/>
    </xf>
    <xf numFmtId="37" fontId="3" fillId="2" borderId="4" xfId="0" applyNumberFormat="1" applyFont="1" applyFill="1" applyBorder="1" applyAlignment="1">
      <alignment horizontal="right" vertical="center"/>
    </xf>
    <xf numFmtId="37" fontId="20" fillId="0" borderId="0" xfId="0" applyNumberFormat="1" applyFont="1" applyAlignment="1">
      <alignment horizontal="center" vertical="center"/>
    </xf>
    <xf numFmtId="10" fontId="4" fillId="2" borderId="5" xfId="0" applyNumberFormat="1" applyFont="1" applyFill="1" applyBorder="1" applyAlignment="1">
      <alignment horizontal="center" vertical="center"/>
    </xf>
    <xf numFmtId="37" fontId="20" fillId="2" borderId="0" xfId="0" applyNumberFormat="1" applyFont="1" applyFill="1" applyAlignment="1">
      <alignment horizontal="center" vertical="center"/>
    </xf>
    <xf numFmtId="10" fontId="16" fillId="2" borderId="5" xfId="0" applyNumberFormat="1" applyFont="1" applyFill="1" applyBorder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38" fontId="3" fillId="0" borderId="0" xfId="0" applyNumberFormat="1" applyFont="1" applyAlignment="1">
      <alignment horizontal="right" vertical="center"/>
    </xf>
    <xf numFmtId="10" fontId="3" fillId="2" borderId="2" xfId="0" applyNumberFormat="1" applyFont="1" applyFill="1" applyBorder="1" applyAlignment="1">
      <alignment horizontal="center" vertical="center"/>
    </xf>
    <xf numFmtId="10" fontId="3" fillId="2" borderId="0" xfId="0" applyNumberFormat="1" applyFont="1" applyFill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10" fontId="3" fillId="2" borderId="0" xfId="0" applyNumberFormat="1" applyFont="1" applyFill="1" applyAlignment="1">
      <alignment horizontal="right" vertical="center"/>
    </xf>
    <xf numFmtId="10" fontId="3" fillId="2" borderId="0" xfId="0" applyNumberFormat="1" applyFont="1" applyFill="1" applyAlignment="1">
      <alignment vertical="center" wrapText="1"/>
    </xf>
    <xf numFmtId="10" fontId="3" fillId="2" borderId="0" xfId="0" applyNumberFormat="1" applyFont="1" applyFill="1" applyAlignment="1">
      <alignment vertical="center"/>
    </xf>
    <xf numFmtId="10" fontId="6" fillId="2" borderId="0" xfId="0" applyNumberFormat="1" applyFont="1" applyFill="1" applyAlignment="1">
      <alignment horizontal="right" vertical="center"/>
    </xf>
    <xf numFmtId="10" fontId="3" fillId="0" borderId="6" xfId="0" applyNumberFormat="1" applyFont="1" applyBorder="1" applyAlignment="1">
      <alignment horizontal="right" vertical="top"/>
    </xf>
    <xf numFmtId="3" fontId="14" fillId="0" borderId="0" xfId="0" applyNumberFormat="1" applyFont="1" applyAlignment="1">
      <alignment horizontal="left"/>
    </xf>
    <xf numFmtId="10" fontId="21" fillId="2" borderId="0" xfId="0" applyNumberFormat="1" applyFont="1" applyFill="1" applyAlignment="1">
      <alignment vertical="center" wrapText="1" readingOrder="2"/>
    </xf>
    <xf numFmtId="10" fontId="22" fillId="2" borderId="0" xfId="0" applyNumberFormat="1" applyFont="1" applyFill="1" applyAlignment="1">
      <alignment horizontal="center" vertical="center" wrapText="1" readingOrder="2"/>
    </xf>
    <xf numFmtId="10" fontId="23" fillId="2" borderId="0" xfId="0" applyNumberFormat="1" applyFont="1" applyFill="1"/>
    <xf numFmtId="10" fontId="23" fillId="2" borderId="0" xfId="0" applyNumberFormat="1" applyFont="1" applyFill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10" fontId="6" fillId="0" borderId="0" xfId="0" applyNumberFormat="1" applyFont="1" applyAlignment="1">
      <alignment horizontal="right" vertical="center"/>
    </xf>
    <xf numFmtId="10" fontId="1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2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3" fontId="2" fillId="0" borderId="10" xfId="0" applyNumberFormat="1" applyFont="1" applyBorder="1" applyAlignment="1">
      <alignment horizontal="center" vertical="center"/>
    </xf>
    <xf numFmtId="3" fontId="2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horizontal="left" vertical="center"/>
    </xf>
    <xf numFmtId="3" fontId="2" fillId="0" borderId="5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37" fontId="15" fillId="0" borderId="9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38" fontId="11" fillId="0" borderId="0" xfId="0" applyNumberFormat="1" applyFont="1" applyAlignment="1">
      <alignment horizontal="right" vertical="center"/>
    </xf>
    <xf numFmtId="3" fontId="3" fillId="0" borderId="6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33" fillId="0" borderId="0" xfId="0" applyFont="1" applyAlignment="1">
      <alignment horizontal="center" vertical="center"/>
    </xf>
    <xf numFmtId="10" fontId="3" fillId="0" borderId="2" xfId="0" applyNumberFormat="1" applyFont="1" applyBorder="1" applyAlignment="1">
      <alignment horizontal="right" vertical="top"/>
    </xf>
    <xf numFmtId="10" fontId="3" fillId="0" borderId="0" xfId="0" applyNumberFormat="1" applyFont="1" applyAlignment="1">
      <alignment horizontal="right" vertical="top"/>
    </xf>
    <xf numFmtId="10" fontId="3" fillId="0" borderId="4" xfId="0" applyNumberFormat="1" applyFont="1" applyBorder="1" applyAlignment="1">
      <alignment horizontal="right" vertical="top"/>
    </xf>
    <xf numFmtId="10" fontId="2" fillId="0" borderId="5" xfId="0" applyNumberFormat="1" applyFont="1" applyBorder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38" fontId="2" fillId="0" borderId="5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2" fillId="2" borderId="5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19" fillId="2" borderId="0" xfId="0" applyNumberFormat="1" applyFont="1" applyFill="1" applyAlignment="1">
      <alignment horizontal="center" vertical="top"/>
    </xf>
    <xf numFmtId="0" fontId="19" fillId="2" borderId="0" xfId="0" applyFont="1" applyFill="1" applyAlignment="1">
      <alignment horizontal="left" vertical="top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 readingOrder="2"/>
    </xf>
    <xf numFmtId="10" fontId="2" fillId="0" borderId="2" xfId="0" applyNumberFormat="1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31" fillId="0" borderId="0" xfId="0" applyFont="1" applyAlignment="1">
      <alignment horizontal="right" vertical="center" readingOrder="2"/>
    </xf>
    <xf numFmtId="0" fontId="3" fillId="0" borderId="2" xfId="0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3" fontId="3" fillId="0" borderId="2" xfId="0" applyNumberFormat="1" applyFont="1" applyBorder="1" applyAlignment="1">
      <alignment horizontal="center" vertical="top"/>
    </xf>
    <xf numFmtId="0" fontId="16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 vertical="center"/>
    </xf>
    <xf numFmtId="37" fontId="11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5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3" fontId="3" fillId="2" borderId="0" xfId="0" applyNumberFormat="1" applyFont="1" applyFill="1" applyAlignment="1">
      <alignment horizontal="center" vertical="center"/>
    </xf>
    <xf numFmtId="37" fontId="2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7" fontId="2" fillId="0" borderId="5" xfId="0" applyNumberFormat="1" applyFont="1" applyBorder="1" applyAlignment="1">
      <alignment horizontal="center" vertical="top"/>
    </xf>
    <xf numFmtId="0" fontId="0" fillId="0" borderId="0" xfId="0" applyAlignment="1">
      <alignment wrapText="1"/>
    </xf>
    <xf numFmtId="3" fontId="3" fillId="2" borderId="0" xfId="0" applyNumberFormat="1" applyFont="1" applyFill="1" applyAlignment="1">
      <alignment horizontal="right" vertical="center"/>
    </xf>
    <xf numFmtId="3" fontId="3" fillId="0" borderId="0" xfId="0" applyNumberFormat="1" applyFont="1" applyAlignment="1">
      <alignment vertical="center"/>
    </xf>
  </cellXfs>
  <cellStyles count="2">
    <cellStyle name="Normal" xfId="0" builtinId="0"/>
    <cellStyle name="Normal 2" xfId="1" xr:uid="{B4D309D5-67E8-4332-B099-C8A8424455B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1:C23"/>
  <sheetViews>
    <sheetView rightToLeft="1" tabSelected="1" view="pageBreakPreview" zoomScaleNormal="100" zoomScaleSheetLayoutView="100" workbookViewId="0"/>
  </sheetViews>
  <sheetFormatPr defaultRowHeight="12.75" x14ac:dyDescent="0.2"/>
  <cols>
    <col min="1" max="1" width="21" customWidth="1"/>
    <col min="2" max="2" width="38" customWidth="1"/>
    <col min="3" max="3" width="36.5703125" customWidth="1"/>
  </cols>
  <sheetData>
    <row r="11" spans="1:3" ht="29.1" customHeight="1" x14ac:dyDescent="0.2">
      <c r="A11" s="237"/>
      <c r="B11" s="237"/>
      <c r="C11" s="237"/>
    </row>
    <row r="12" spans="1:3" ht="21.75" customHeight="1" x14ac:dyDescent="0.2">
      <c r="A12" s="237"/>
      <c r="B12" s="237"/>
      <c r="C12" s="237"/>
    </row>
    <row r="13" spans="1:3" ht="21.75" customHeight="1" x14ac:dyDescent="0.2">
      <c r="A13" s="237"/>
      <c r="B13" s="237"/>
      <c r="C13" s="237"/>
    </row>
    <row r="14" spans="1:3" ht="28.5" customHeight="1" x14ac:dyDescent="0.2"/>
    <row r="15" spans="1:3" ht="24.75" x14ac:dyDescent="0.6">
      <c r="A15" s="51"/>
      <c r="B15" s="238"/>
      <c r="C15" s="51"/>
    </row>
    <row r="16" spans="1:3" ht="24.75" x14ac:dyDescent="0.6">
      <c r="A16" s="51"/>
      <c r="B16" s="238"/>
      <c r="C16" s="51"/>
    </row>
    <row r="17" spans="1:3" ht="26.25" x14ac:dyDescent="0.2">
      <c r="A17" s="236" t="s">
        <v>104</v>
      </c>
      <c r="B17" s="236"/>
      <c r="C17" s="236"/>
    </row>
    <row r="18" spans="1:3" ht="26.25" x14ac:dyDescent="0.2">
      <c r="A18" s="236" t="s">
        <v>0</v>
      </c>
      <c r="B18" s="236"/>
      <c r="C18" s="236"/>
    </row>
    <row r="19" spans="1:3" ht="26.25" x14ac:dyDescent="0.2">
      <c r="A19" s="236" t="s">
        <v>124</v>
      </c>
      <c r="B19" s="236"/>
      <c r="C19" s="236"/>
    </row>
    <row r="20" spans="1:3" ht="24.75" x14ac:dyDescent="0.6">
      <c r="A20" s="51"/>
      <c r="B20" s="51"/>
      <c r="C20" s="51"/>
    </row>
    <row r="21" spans="1:3" ht="24.75" x14ac:dyDescent="0.6">
      <c r="A21" s="51"/>
      <c r="B21" s="51"/>
      <c r="C21" s="51"/>
    </row>
    <row r="22" spans="1:3" ht="24.75" x14ac:dyDescent="0.6">
      <c r="A22" s="51"/>
      <c r="B22" s="51"/>
      <c r="C22" s="51"/>
    </row>
    <row r="23" spans="1:3" ht="24.75" x14ac:dyDescent="0.6">
      <c r="A23" s="51"/>
      <c r="B23" s="51"/>
      <c r="C23" s="51"/>
    </row>
  </sheetData>
  <mergeCells count="7">
    <mergeCell ref="A18:C18"/>
    <mergeCell ref="A19:C19"/>
    <mergeCell ref="A11:C11"/>
    <mergeCell ref="A12:C12"/>
    <mergeCell ref="A13:C13"/>
    <mergeCell ref="B15:B16"/>
    <mergeCell ref="A17:C17"/>
  </mergeCells>
  <pageMargins left="0.39" right="0.39" top="0.39" bottom="0.39" header="0" footer="0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-0.249977111117893"/>
    <pageSetUpPr fitToPage="1"/>
  </sheetPr>
  <dimension ref="A1:AL20"/>
  <sheetViews>
    <sheetView rightToLeft="1" view="pageBreakPreview" zoomScaleNormal="100" zoomScaleSheetLayoutView="100" workbookViewId="0">
      <selection activeCell="M15" sqref="M15"/>
    </sheetView>
  </sheetViews>
  <sheetFormatPr defaultRowHeight="30" customHeight="1" x14ac:dyDescent="0.2"/>
  <cols>
    <col min="1" max="1" width="27.85546875" style="14" bestFit="1" customWidth="1"/>
    <col min="2" max="2" width="0.7109375" style="14" customWidth="1"/>
    <col min="3" max="3" width="15.7109375" style="14" bestFit="1" customWidth="1"/>
    <col min="4" max="4" width="1.28515625" style="14" customWidth="1"/>
    <col min="5" max="5" width="16.5703125" style="14" bestFit="1" customWidth="1"/>
    <col min="6" max="6" width="1.28515625" style="14" customWidth="1"/>
    <col min="7" max="7" width="15.140625" style="60" bestFit="1" customWidth="1"/>
    <col min="8" max="8" width="1.28515625" style="14" customWidth="1"/>
    <col min="9" max="9" width="16.5703125" style="14" bestFit="1" customWidth="1"/>
    <col min="10" max="10" width="1.28515625" style="14" customWidth="1"/>
    <col min="11" max="11" width="19.140625" style="91" customWidth="1"/>
    <col min="12" max="12" width="1.28515625" style="14" customWidth="1"/>
    <col min="13" max="13" width="16.140625" style="60" bestFit="1" customWidth="1"/>
    <col min="14" max="14" width="1.28515625" style="60" customWidth="1"/>
    <col min="15" max="15" width="17.140625" style="60" bestFit="1" customWidth="1"/>
    <col min="16" max="16" width="1.28515625" style="60" customWidth="1"/>
    <col min="17" max="17" width="15" style="60" customWidth="1"/>
    <col min="18" max="18" width="1.28515625" style="14" customWidth="1"/>
    <col min="19" max="19" width="16.42578125" style="14" bestFit="1" customWidth="1"/>
    <col min="20" max="20" width="1.28515625" style="14" customWidth="1"/>
    <col min="21" max="21" width="17.28515625" style="91" customWidth="1"/>
    <col min="22" max="22" width="0.28515625" style="14" customWidth="1"/>
    <col min="23" max="23" width="16.28515625" style="14" customWidth="1"/>
    <col min="24" max="24" width="9.140625" style="29" customWidth="1"/>
    <col min="25" max="25" width="18.7109375" style="14" bestFit="1" customWidth="1"/>
    <col min="26" max="26" width="9.140625" style="14" customWidth="1"/>
    <col min="27" max="27" width="16.85546875" style="14" bestFit="1" customWidth="1"/>
    <col min="28" max="28" width="9.140625" style="14" customWidth="1"/>
    <col min="29" max="29" width="26.28515625" style="14" bestFit="1" customWidth="1"/>
    <col min="30" max="16384" width="9.140625" style="14"/>
  </cols>
  <sheetData>
    <row r="1" spans="1:38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</row>
    <row r="2" spans="1:38" ht="30" customHeight="1" x14ac:dyDescent="0.2">
      <c r="A2" s="246" t="s">
        <v>44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</row>
    <row r="3" spans="1:38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</row>
    <row r="4" spans="1:38" s="15" customFormat="1" ht="30" customHeight="1" x14ac:dyDescent="0.2">
      <c r="A4" s="245" t="s">
        <v>97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X4" s="48"/>
    </row>
    <row r="5" spans="1:38" ht="30" customHeight="1" x14ac:dyDescent="0.2">
      <c r="C5" s="247" t="s">
        <v>54</v>
      </c>
      <c r="D5" s="247"/>
      <c r="E5" s="247"/>
      <c r="F5" s="247"/>
      <c r="G5" s="247"/>
      <c r="H5" s="247"/>
      <c r="I5" s="247"/>
      <c r="J5" s="247"/>
      <c r="K5" s="247"/>
      <c r="M5" s="247" t="s">
        <v>86</v>
      </c>
      <c r="N5" s="246"/>
      <c r="O5" s="247"/>
      <c r="P5" s="247"/>
      <c r="Q5" s="247"/>
      <c r="R5" s="247"/>
      <c r="S5" s="247"/>
      <c r="T5" s="247"/>
      <c r="U5" s="247"/>
    </row>
    <row r="6" spans="1:38" ht="30" customHeight="1" x14ac:dyDescent="0.2">
      <c r="C6" s="241" t="s">
        <v>55</v>
      </c>
      <c r="D6" s="27"/>
      <c r="E6" s="241" t="s">
        <v>56</v>
      </c>
      <c r="F6" s="27"/>
      <c r="G6" s="249" t="s">
        <v>57</v>
      </c>
      <c r="H6" s="27"/>
      <c r="I6" s="248" t="s">
        <v>10</v>
      </c>
      <c r="J6" s="248"/>
      <c r="K6" s="248"/>
      <c r="M6" s="249" t="s">
        <v>55</v>
      </c>
      <c r="O6" s="249" t="s">
        <v>56</v>
      </c>
      <c r="P6" s="86"/>
      <c r="Q6" s="249" t="s">
        <v>57</v>
      </c>
      <c r="R6" s="27"/>
      <c r="S6" s="248" t="s">
        <v>10</v>
      </c>
      <c r="T6" s="248"/>
      <c r="U6" s="248"/>
    </row>
    <row r="7" spans="1:38" s="177" customFormat="1" ht="30" customHeight="1" x14ac:dyDescent="0.2">
      <c r="A7" s="176"/>
      <c r="C7" s="242"/>
      <c r="E7" s="242"/>
      <c r="G7" s="250"/>
      <c r="I7" s="6" t="s">
        <v>41</v>
      </c>
      <c r="J7" s="178"/>
      <c r="K7" s="179" t="s">
        <v>46</v>
      </c>
      <c r="M7" s="250"/>
      <c r="N7" s="180"/>
      <c r="O7" s="267"/>
      <c r="P7" s="181"/>
      <c r="Q7" s="250"/>
      <c r="S7" s="6" t="s">
        <v>41</v>
      </c>
      <c r="T7" s="178"/>
      <c r="U7" s="179" t="s">
        <v>46</v>
      </c>
      <c r="X7" s="182"/>
    </row>
    <row r="8" spans="1:38" ht="30" customHeight="1" x14ac:dyDescent="0.2">
      <c r="A8" s="125" t="s">
        <v>126</v>
      </c>
      <c r="C8" s="125">
        <v>0</v>
      </c>
      <c r="D8" s="76"/>
      <c r="E8" s="130">
        <f>'درآمد ناشی از تغییر قیمت اوراق'!I7</f>
        <v>479475</v>
      </c>
      <c r="F8" s="76"/>
      <c r="G8" s="167">
        <v>0</v>
      </c>
      <c r="H8" s="76"/>
      <c r="I8" s="130">
        <f>C8+E8+G8</f>
        <v>479475</v>
      </c>
      <c r="J8" s="76"/>
      <c r="K8" s="198">
        <v>1E-4</v>
      </c>
      <c r="L8" s="76"/>
      <c r="M8" s="167">
        <v>0</v>
      </c>
      <c r="N8" s="167"/>
      <c r="O8" s="129" cm="1">
        <f t="array" ref="O8:P8">'درآمد ناشی از تغییر قیمت اوراق'!Q7:R7</f>
        <v>479475</v>
      </c>
      <c r="P8" s="168">
        <v>0</v>
      </c>
      <c r="Q8" s="167">
        <v>0</v>
      </c>
      <c r="R8" s="76"/>
      <c r="S8" s="128">
        <f>M8+O8+Q8</f>
        <v>479475</v>
      </c>
      <c r="T8" s="76"/>
      <c r="U8" s="198">
        <v>0</v>
      </c>
    </row>
    <row r="9" spans="1:38" ht="30" customHeight="1" x14ac:dyDescent="0.2">
      <c r="A9" s="125" t="s">
        <v>129</v>
      </c>
      <c r="C9" s="125">
        <v>0</v>
      </c>
      <c r="D9" s="76"/>
      <c r="E9" s="130">
        <f>'درآمد ناشی از تغییر قیمت اوراق'!I11</f>
        <v>309095</v>
      </c>
      <c r="F9" s="76"/>
      <c r="G9" s="167">
        <v>0</v>
      </c>
      <c r="H9" s="76"/>
      <c r="I9" s="130">
        <f t="shared" ref="I9:I11" si="0">C9+E9+G9</f>
        <v>309095</v>
      </c>
      <c r="J9" s="76"/>
      <c r="K9" s="198">
        <v>0</v>
      </c>
      <c r="L9" s="76"/>
      <c r="M9" s="167">
        <v>0</v>
      </c>
      <c r="N9" s="167"/>
      <c r="O9" s="129" cm="1">
        <f t="array" ref="O9:P9">'درآمد ناشی از تغییر قیمت اوراق'!Q11:R11</f>
        <v>309095</v>
      </c>
      <c r="P9" s="168">
        <v>0</v>
      </c>
      <c r="Q9" s="167">
        <v>0</v>
      </c>
      <c r="R9" s="76"/>
      <c r="S9" s="130">
        <f t="shared" ref="S9:S11" si="1">M9+O9+Q9</f>
        <v>309095</v>
      </c>
      <c r="T9" s="76"/>
      <c r="U9" s="198">
        <v>0</v>
      </c>
    </row>
    <row r="10" spans="1:38" ht="30" customHeight="1" x14ac:dyDescent="0.2">
      <c r="A10" s="143" t="s">
        <v>127</v>
      </c>
      <c r="C10" s="125">
        <v>0</v>
      </c>
      <c r="D10" s="76"/>
      <c r="E10" s="130">
        <v>0</v>
      </c>
      <c r="F10" s="76"/>
      <c r="G10" s="129">
        <f>'درآمد ناشی از فروش'!I10</f>
        <v>380983</v>
      </c>
      <c r="H10" s="76"/>
      <c r="I10" s="130">
        <f t="shared" si="0"/>
        <v>380983</v>
      </c>
      <c r="J10" s="76"/>
      <c r="K10" s="198">
        <v>0</v>
      </c>
      <c r="L10" s="76"/>
      <c r="M10" s="167"/>
      <c r="N10" s="167"/>
      <c r="O10" s="129">
        <v>0</v>
      </c>
      <c r="P10" s="168"/>
      <c r="Q10" s="129" cm="1">
        <f t="array" ref="Q10:R10">'درآمد ناشی از فروش'!Q10:R10</f>
        <v>380983</v>
      </c>
      <c r="R10" s="76">
        <v>0</v>
      </c>
      <c r="S10" s="130">
        <f t="shared" si="1"/>
        <v>380983</v>
      </c>
      <c r="T10" s="76"/>
      <c r="U10" s="198">
        <v>0</v>
      </c>
    </row>
    <row r="11" spans="1:38" ht="30" customHeight="1" x14ac:dyDescent="0.5">
      <c r="A11" s="125" t="s">
        <v>128</v>
      </c>
      <c r="C11" s="169">
        <v>0</v>
      </c>
      <c r="D11" s="170"/>
      <c r="E11" s="169">
        <f>'درآمد ناشی از تغییر قیمت اوراق'!I12</f>
        <v>2408413</v>
      </c>
      <c r="F11" s="170"/>
      <c r="G11" s="169">
        <v>0</v>
      </c>
      <c r="H11" s="171"/>
      <c r="I11" s="174">
        <f t="shared" si="0"/>
        <v>2408413</v>
      </c>
      <c r="J11" s="170"/>
      <c r="K11" s="199">
        <v>2.9999999999999997E-4</v>
      </c>
      <c r="L11" s="170"/>
      <c r="M11" s="172">
        <v>0</v>
      </c>
      <c r="N11" s="173"/>
      <c r="O11" s="172" cm="1">
        <f t="array" ref="O11:P11">'درآمد ناشی از تغییر قیمت اوراق'!Q12:R12</f>
        <v>2408413</v>
      </c>
      <c r="P11" s="168">
        <v>0</v>
      </c>
      <c r="Q11" s="175">
        <v>0</v>
      </c>
      <c r="R11" s="170"/>
      <c r="S11" s="174">
        <f t="shared" si="1"/>
        <v>2408413</v>
      </c>
      <c r="T11" s="170"/>
      <c r="U11" s="199">
        <v>1E-4</v>
      </c>
      <c r="Y11" s="92"/>
      <c r="Z11" s="19"/>
      <c r="AA11" s="19"/>
      <c r="AB11" s="19"/>
      <c r="AC11" s="19"/>
      <c r="AE11" s="246"/>
      <c r="AF11" s="246"/>
      <c r="AG11" s="246"/>
      <c r="AH11" s="246"/>
      <c r="AI11" s="246"/>
      <c r="AJ11" s="246"/>
      <c r="AK11" s="246"/>
      <c r="AL11" s="246"/>
    </row>
    <row r="12" spans="1:38" s="22" customFormat="1" ht="30" customHeight="1" thickBot="1" x14ac:dyDescent="0.3">
      <c r="A12" s="13" t="s">
        <v>10</v>
      </c>
      <c r="C12" s="162">
        <f>SUM(C11:C11)</f>
        <v>0</v>
      </c>
      <c r="D12" s="34"/>
      <c r="E12" s="163">
        <f>SUM(E11:E11)</f>
        <v>2408413</v>
      </c>
      <c r="F12" s="34"/>
      <c r="G12" s="164">
        <f>SUM(G8:G11)</f>
        <v>380983</v>
      </c>
      <c r="H12" s="34"/>
      <c r="I12" s="162">
        <f>SUM(I8:I11)</f>
        <v>3577966</v>
      </c>
      <c r="J12" s="34"/>
      <c r="K12" s="165">
        <f>SUM(K8:K11)</f>
        <v>3.9999999999999996E-4</v>
      </c>
      <c r="L12" s="34"/>
      <c r="M12" s="164">
        <f>SUM(M11:M11)</f>
        <v>0</v>
      </c>
      <c r="N12" s="66"/>
      <c r="O12" s="164">
        <f>SUM(O8:O11)</f>
        <v>3196983</v>
      </c>
      <c r="P12" s="88"/>
      <c r="Q12" s="166">
        <f>SUM(Q8:Q11)</f>
        <v>380983</v>
      </c>
      <c r="R12" s="34"/>
      <c r="S12" s="166">
        <f>SUM(S8:S11)</f>
        <v>3577966</v>
      </c>
      <c r="T12" s="34"/>
      <c r="U12" s="165">
        <f>SUM(U11:U11)</f>
        <v>1E-4</v>
      </c>
      <c r="W12" s="62"/>
      <c r="X12" s="93"/>
      <c r="Y12" s="62"/>
      <c r="Z12" s="61"/>
      <c r="AA12" s="62"/>
      <c r="AB12" s="61"/>
      <c r="AC12" s="268"/>
      <c r="AD12" s="268"/>
      <c r="AE12" s="62"/>
      <c r="AF12" s="61"/>
      <c r="AG12" s="62"/>
      <c r="AH12" s="61"/>
      <c r="AI12" s="62"/>
      <c r="AJ12" s="61"/>
      <c r="AK12" s="269"/>
      <c r="AL12" s="269"/>
    </row>
    <row r="13" spans="1:38" ht="30" customHeight="1" thickTop="1" x14ac:dyDescent="0.2">
      <c r="W13" s="62"/>
      <c r="X13" s="93"/>
      <c r="Y13" s="62"/>
      <c r="Z13" s="61"/>
      <c r="AA13" s="62"/>
      <c r="AB13" s="61"/>
      <c r="AC13" s="62"/>
      <c r="AD13" s="61"/>
      <c r="AE13" s="62"/>
      <c r="AF13" s="61"/>
      <c r="AG13" s="62"/>
      <c r="AH13" s="61"/>
      <c r="AI13" s="62"/>
      <c r="AJ13" s="61"/>
      <c r="AK13" s="268"/>
      <c r="AL13" s="268"/>
    </row>
    <row r="14" spans="1:38" ht="30" customHeight="1" x14ac:dyDescent="0.2">
      <c r="W14" s="62"/>
      <c r="X14" s="93"/>
      <c r="Y14" s="62"/>
      <c r="Z14" s="61"/>
      <c r="AA14" s="62"/>
      <c r="AB14" s="61"/>
      <c r="AC14" s="59"/>
      <c r="AD14" s="61"/>
      <c r="AE14" s="62"/>
      <c r="AF14" s="61"/>
      <c r="AG14" s="62"/>
      <c r="AH14" s="61"/>
      <c r="AI14" s="62"/>
      <c r="AJ14" s="61"/>
      <c r="AK14" s="268"/>
      <c r="AL14" s="268"/>
    </row>
    <row r="15" spans="1:38" ht="30" customHeight="1" x14ac:dyDescent="0.2">
      <c r="W15" s="62"/>
      <c r="X15" s="93"/>
      <c r="Y15" s="62"/>
      <c r="Z15" s="61"/>
      <c r="AA15" s="62"/>
      <c r="AB15" s="61"/>
      <c r="AC15" s="268"/>
      <c r="AD15" s="268"/>
      <c r="AE15" s="62"/>
      <c r="AF15" s="61"/>
      <c r="AG15" s="62"/>
      <c r="AH15" s="61"/>
      <c r="AI15" s="62"/>
      <c r="AJ15" s="61"/>
      <c r="AK15" s="268"/>
      <c r="AL15" s="268"/>
    </row>
    <row r="16" spans="1:38" ht="30" customHeight="1" x14ac:dyDescent="0.2">
      <c r="W16" s="62"/>
      <c r="X16" s="93"/>
      <c r="Y16" s="62"/>
      <c r="Z16" s="61"/>
      <c r="AA16" s="62"/>
      <c r="AB16" s="61"/>
      <c r="AC16" s="268"/>
      <c r="AD16" s="268"/>
      <c r="AE16" s="62"/>
      <c r="AF16" s="61"/>
      <c r="AG16" s="62"/>
      <c r="AH16" s="61"/>
      <c r="AI16" s="62"/>
      <c r="AJ16" s="61"/>
      <c r="AK16" s="268"/>
      <c r="AL16" s="268"/>
    </row>
    <row r="17" spans="23:38" ht="30" customHeight="1" x14ac:dyDescent="0.2">
      <c r="W17" s="62"/>
      <c r="X17" s="93"/>
      <c r="Y17" s="62"/>
      <c r="Z17" s="61"/>
      <c r="AA17" s="62"/>
      <c r="AB17" s="61"/>
      <c r="AC17" s="59"/>
      <c r="AD17" s="61"/>
      <c r="AE17" s="62"/>
      <c r="AF17" s="61"/>
      <c r="AG17" s="62"/>
      <c r="AH17" s="61"/>
      <c r="AI17" s="62"/>
      <c r="AJ17" s="61"/>
      <c r="AK17" s="268"/>
      <c r="AL17" s="268"/>
    </row>
    <row r="18" spans="23:38" ht="30" customHeight="1" x14ac:dyDescent="0.2">
      <c r="W18" s="62"/>
      <c r="X18" s="93"/>
      <c r="Y18" s="62"/>
      <c r="Z18" s="61"/>
      <c r="AA18" s="62"/>
      <c r="AB18" s="61"/>
      <c r="AC18" s="59"/>
      <c r="AD18" s="61"/>
      <c r="AE18" s="62"/>
      <c r="AF18" s="61"/>
      <c r="AG18" s="62"/>
      <c r="AH18" s="61"/>
      <c r="AI18" s="62"/>
      <c r="AJ18" s="61"/>
      <c r="AK18" s="268"/>
      <c r="AL18" s="268"/>
    </row>
    <row r="19" spans="23:38" ht="30" customHeight="1" x14ac:dyDescent="0.2">
      <c r="W19" s="62"/>
      <c r="X19" s="93"/>
      <c r="Y19" s="62"/>
      <c r="Z19" s="61"/>
      <c r="AA19" s="62"/>
      <c r="AB19" s="61"/>
      <c r="AC19" s="63"/>
      <c r="AD19" s="61"/>
      <c r="AE19" s="62"/>
      <c r="AF19" s="61"/>
      <c r="AG19" s="62"/>
      <c r="AH19" s="61"/>
      <c r="AI19" s="62"/>
      <c r="AJ19" s="61"/>
      <c r="AK19" s="270"/>
      <c r="AL19" s="270"/>
    </row>
    <row r="20" spans="23:38" ht="30" customHeight="1" x14ac:dyDescent="0.2">
      <c r="W20" s="75"/>
      <c r="X20" s="94"/>
      <c r="Y20" s="75"/>
      <c r="Z20" s="64"/>
      <c r="AA20" s="75"/>
      <c r="AB20" s="64"/>
      <c r="AC20" s="75"/>
      <c r="AD20" s="64"/>
      <c r="AE20" s="75"/>
      <c r="AF20" s="64"/>
      <c r="AG20" s="75"/>
      <c r="AH20" s="64"/>
      <c r="AI20" s="75"/>
      <c r="AJ20" s="64"/>
      <c r="AK20" s="271"/>
      <c r="AL20" s="271"/>
    </row>
  </sheetData>
  <mergeCells count="27">
    <mergeCell ref="AK17:AL17"/>
    <mergeCell ref="AK18:AL18"/>
    <mergeCell ref="AK19:AL19"/>
    <mergeCell ref="AK20:AL20"/>
    <mergeCell ref="AK14:AL14"/>
    <mergeCell ref="AE11:AL11"/>
    <mergeCell ref="AC15:AD15"/>
    <mergeCell ref="AK15:AL15"/>
    <mergeCell ref="AC16:AD16"/>
    <mergeCell ref="AK16:AL16"/>
    <mergeCell ref="AC12:AD12"/>
    <mergeCell ref="AK12:AL12"/>
    <mergeCell ref="AK13:AL13"/>
    <mergeCell ref="G6:G7"/>
    <mergeCell ref="E6:E7"/>
    <mergeCell ref="C6:C7"/>
    <mergeCell ref="A1:U1"/>
    <mergeCell ref="A2:U2"/>
    <mergeCell ref="A3:U3"/>
    <mergeCell ref="C5:K5"/>
    <mergeCell ref="M5:U5"/>
    <mergeCell ref="A4:U4"/>
    <mergeCell ref="I6:K6"/>
    <mergeCell ref="S6:U6"/>
    <mergeCell ref="M6:M7"/>
    <mergeCell ref="O6:O7"/>
    <mergeCell ref="Q6:Q7"/>
  </mergeCells>
  <pageMargins left="0.39" right="0.39" top="0.39" bottom="0.39" header="0" footer="0"/>
  <pageSetup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  <pageSetUpPr fitToPage="1"/>
  </sheetPr>
  <dimension ref="A1:U13"/>
  <sheetViews>
    <sheetView rightToLeft="1" view="pageBreakPreview" zoomScaleNormal="100" zoomScaleSheetLayoutView="100" workbookViewId="0">
      <selection activeCell="N16" sqref="N16"/>
    </sheetView>
  </sheetViews>
  <sheetFormatPr defaultRowHeight="30" customHeight="1" x14ac:dyDescent="0.2"/>
  <cols>
    <col min="1" max="1" width="6.42578125" style="14" bestFit="1" customWidth="1"/>
    <col min="2" max="2" width="21.5703125" style="14" customWidth="1"/>
    <col min="3" max="3" width="1.28515625" style="14" customWidth="1"/>
    <col min="4" max="4" width="16.28515625" style="60" bestFit="1" customWidth="1"/>
    <col min="5" max="5" width="1.28515625" style="60" customWidth="1"/>
    <col min="6" max="6" width="15.7109375" style="60" bestFit="1" customWidth="1"/>
    <col min="7" max="7" width="1.28515625" style="60" customWidth="1"/>
    <col min="8" max="8" width="15.7109375" style="60" bestFit="1" customWidth="1"/>
    <col min="9" max="9" width="1.28515625" style="14" customWidth="1"/>
    <col min="10" max="10" width="18.28515625" style="60" customWidth="1"/>
    <col min="11" max="11" width="1.28515625" style="60" customWidth="1"/>
    <col min="12" max="12" width="15.28515625" style="60" bestFit="1" customWidth="1"/>
    <col min="13" max="13" width="1.28515625" style="60" customWidth="1"/>
    <col min="14" max="14" width="16.85546875" style="60" bestFit="1" customWidth="1"/>
    <col min="15" max="15" width="1.28515625" style="60" customWidth="1"/>
    <col min="16" max="16" width="16.7109375" style="60" bestFit="1" customWidth="1"/>
    <col min="17" max="17" width="1.28515625" style="14" customWidth="1"/>
    <col min="18" max="18" width="18.140625" style="60" customWidth="1"/>
    <col min="19" max="19" width="0.28515625" style="14" customWidth="1"/>
    <col min="20" max="20" width="22.28515625" style="29" bestFit="1" customWidth="1"/>
    <col min="21" max="21" width="18.7109375" style="29" customWidth="1"/>
    <col min="22" max="16384" width="9.140625" style="14"/>
  </cols>
  <sheetData>
    <row r="1" spans="1:21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</row>
    <row r="2" spans="1:21" ht="30" customHeight="1" x14ac:dyDescent="0.2">
      <c r="A2" s="246" t="s">
        <v>44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</row>
    <row r="3" spans="1:21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</row>
    <row r="4" spans="1:21" s="15" customFormat="1" ht="30" customHeight="1" x14ac:dyDescent="0.2">
      <c r="A4" s="245" t="s">
        <v>98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T4" s="48"/>
      <c r="U4" s="48"/>
    </row>
    <row r="5" spans="1:21" ht="30" customHeight="1" x14ac:dyDescent="0.2">
      <c r="D5" s="242" t="s">
        <v>54</v>
      </c>
      <c r="E5" s="242"/>
      <c r="F5" s="242"/>
      <c r="G5" s="242"/>
      <c r="H5" s="242"/>
      <c r="I5" s="242"/>
      <c r="J5" s="242"/>
      <c r="L5" s="242" t="s">
        <v>86</v>
      </c>
      <c r="M5" s="242"/>
      <c r="N5" s="242"/>
      <c r="O5" s="242"/>
      <c r="P5" s="242"/>
      <c r="Q5" s="242"/>
      <c r="R5" s="242"/>
    </row>
    <row r="6" spans="1:21" ht="30" customHeight="1" x14ac:dyDescent="0.2">
      <c r="D6" s="249" t="s">
        <v>56</v>
      </c>
      <c r="E6" s="86"/>
      <c r="F6" s="249" t="s">
        <v>57</v>
      </c>
      <c r="G6" s="86"/>
      <c r="H6" s="248" t="s">
        <v>10</v>
      </c>
      <c r="I6" s="248"/>
      <c r="J6" s="248"/>
      <c r="L6" s="249" t="s">
        <v>56</v>
      </c>
      <c r="M6" s="86"/>
      <c r="N6" s="249" t="s">
        <v>57</v>
      </c>
      <c r="O6" s="86"/>
      <c r="P6" s="248" t="s">
        <v>10</v>
      </c>
      <c r="Q6" s="248"/>
      <c r="R6" s="248"/>
    </row>
    <row r="7" spans="1:21" ht="30" customHeight="1" x14ac:dyDescent="0.2">
      <c r="A7" s="247" t="s">
        <v>24</v>
      </c>
      <c r="B7" s="247"/>
      <c r="D7" s="250"/>
      <c r="F7" s="250"/>
      <c r="H7" s="87" t="s">
        <v>41</v>
      </c>
      <c r="I7" s="27"/>
      <c r="J7" s="68" t="s">
        <v>46</v>
      </c>
      <c r="L7" s="250"/>
      <c r="N7" s="250"/>
      <c r="P7" s="87" t="s">
        <v>41</v>
      </c>
      <c r="Q7" s="27"/>
      <c r="R7" s="68" t="s">
        <v>46</v>
      </c>
    </row>
    <row r="8" spans="1:21" ht="30" customHeight="1" x14ac:dyDescent="0.2">
      <c r="A8" s="272" t="s">
        <v>158</v>
      </c>
      <c r="B8" s="272"/>
      <c r="D8" s="129">
        <f>'درآمد ناشی از تغییر قیمت اوراق'!I8</f>
        <v>1267219</v>
      </c>
      <c r="E8" s="183"/>
      <c r="F8" s="167">
        <v>0</v>
      </c>
      <c r="G8" s="183"/>
      <c r="H8" s="129">
        <f>D8+F8</f>
        <v>1267219</v>
      </c>
      <c r="I8" s="159"/>
      <c r="J8" s="196">
        <v>1E-4</v>
      </c>
      <c r="K8" s="183"/>
      <c r="L8" s="129" cm="1">
        <f t="array" ref="L8:M8">'درآمد ناشی از تغییر قیمت اوراق'!Q8:R8</f>
        <v>1267219</v>
      </c>
      <c r="M8" s="183">
        <v>0</v>
      </c>
      <c r="N8" s="167">
        <v>0</v>
      </c>
      <c r="O8" s="183"/>
      <c r="P8" s="129">
        <f>L8+N8</f>
        <v>1267219</v>
      </c>
      <c r="Q8" s="159"/>
      <c r="R8" s="196">
        <v>1E-4</v>
      </c>
      <c r="T8" s="146"/>
    </row>
    <row r="9" spans="1:21" ht="30" customHeight="1" x14ac:dyDescent="0.2">
      <c r="A9" s="273" t="s">
        <v>157</v>
      </c>
      <c r="B9" s="273"/>
      <c r="D9" s="129">
        <v>0</v>
      </c>
      <c r="E9" s="183"/>
      <c r="F9" s="129">
        <f>'درآمد ناشی از فروش'!I9</f>
        <v>501748334</v>
      </c>
      <c r="G9" s="183"/>
      <c r="H9" s="129">
        <f>F9</f>
        <v>501748334</v>
      </c>
      <c r="I9" s="159"/>
      <c r="J9" s="196">
        <v>5.3699999999999998E-2</v>
      </c>
      <c r="K9" s="183"/>
      <c r="L9" s="129">
        <v>0</v>
      </c>
      <c r="M9" s="183"/>
      <c r="N9" s="129" cm="1">
        <f t="array" ref="N9:O9">'درآمد ناشی از فروش'!Q9:R9</f>
        <v>501748334</v>
      </c>
      <c r="O9" s="183">
        <v>0</v>
      </c>
      <c r="P9" s="129">
        <f>N9</f>
        <v>501748334</v>
      </c>
      <c r="Q9" s="159"/>
      <c r="R9" s="196">
        <v>2.3800000000000002E-2</v>
      </c>
      <c r="T9" s="146"/>
    </row>
    <row r="10" spans="1:21" ht="30" customHeight="1" x14ac:dyDescent="0.2">
      <c r="A10" s="272" t="s">
        <v>160</v>
      </c>
      <c r="B10" s="272"/>
      <c r="D10" s="62">
        <f>'درآمد ناشی از تغییر قیمت اوراق'!I9</f>
        <v>152984470</v>
      </c>
      <c r="E10" s="62"/>
      <c r="F10" s="62">
        <v>0</v>
      </c>
      <c r="G10" s="62"/>
      <c r="H10" s="129">
        <f t="shared" ref="H10:H11" si="0">D10+F10</f>
        <v>152984470</v>
      </c>
      <c r="I10" s="62"/>
      <c r="J10" s="197">
        <v>1.6400000000000001E-2</v>
      </c>
      <c r="K10" s="62"/>
      <c r="L10" s="62" cm="1">
        <f t="array" ref="L10:M10">'درآمد ناشی از تغییر قیمت اوراق'!Q9:R9</f>
        <v>203437353</v>
      </c>
      <c r="M10" s="62">
        <v>0</v>
      </c>
      <c r="N10" s="62">
        <v>0</v>
      </c>
      <c r="O10" s="62"/>
      <c r="P10" s="129">
        <f t="shared" ref="P10:P11" si="1">L10+N10</f>
        <v>203437353</v>
      </c>
      <c r="Q10" s="62"/>
      <c r="R10" s="197">
        <v>9.5999999999999992E-3</v>
      </c>
      <c r="T10" s="146"/>
    </row>
    <row r="11" spans="1:21" ht="30" customHeight="1" x14ac:dyDescent="0.2">
      <c r="A11" s="272" t="s">
        <v>159</v>
      </c>
      <c r="B11" s="272"/>
      <c r="D11" s="62">
        <f>'درآمد ناشی از تغییر قیمت اوراق'!I10</f>
        <v>27535268</v>
      </c>
      <c r="E11" s="61"/>
      <c r="F11" s="62">
        <v>0</v>
      </c>
      <c r="G11" s="61"/>
      <c r="H11" s="129">
        <f t="shared" si="0"/>
        <v>27535268</v>
      </c>
      <c r="I11" s="127"/>
      <c r="J11" s="197">
        <v>2.8999999999999998E-3</v>
      </c>
      <c r="K11" s="61"/>
      <c r="L11" s="184" cm="1">
        <f t="array" ref="L11:M11">'درآمد ناشی از تغییر قیمت اوراق'!Q10:R10</f>
        <v>27535268</v>
      </c>
      <c r="M11" s="61">
        <v>0</v>
      </c>
      <c r="N11" s="62">
        <v>0</v>
      </c>
      <c r="O11" s="61"/>
      <c r="P11" s="129">
        <f t="shared" si="1"/>
        <v>27535268</v>
      </c>
      <c r="Q11" s="127"/>
      <c r="R11" s="196">
        <v>1.2999999999999999E-3</v>
      </c>
      <c r="T11" s="146"/>
    </row>
    <row r="12" spans="1:21" s="22" customFormat="1" ht="30" customHeight="1" thickBot="1" x14ac:dyDescent="0.3">
      <c r="A12" s="246" t="s">
        <v>10</v>
      </c>
      <c r="B12" s="246"/>
      <c r="D12" s="106">
        <f>SUM(D8:D11)</f>
        <v>181786957</v>
      </c>
      <c r="E12" s="85"/>
      <c r="F12" s="69">
        <f>SUM(F8:F11)</f>
        <v>501748334</v>
      </c>
      <c r="G12" s="85"/>
      <c r="H12" s="106">
        <f>SUM(H8:H11)</f>
        <v>683535291</v>
      </c>
      <c r="I12" s="185"/>
      <c r="J12" s="186">
        <f>SUM(J8:J11)</f>
        <v>7.3099999999999998E-2</v>
      </c>
      <c r="K12" s="187"/>
      <c r="L12" s="69">
        <f>SUM(L8:L11)</f>
        <v>232239840</v>
      </c>
      <c r="M12" s="85"/>
      <c r="N12" s="69">
        <f>SUM(N8:N11)</f>
        <v>501748334</v>
      </c>
      <c r="O12" s="85"/>
      <c r="P12" s="69">
        <f>SUM(P8:P11)</f>
        <v>733988174</v>
      </c>
      <c r="Q12" s="46"/>
      <c r="R12" s="188">
        <f>SUM(R8:R11)</f>
        <v>3.4800000000000005E-2</v>
      </c>
      <c r="T12" s="50"/>
      <c r="U12" s="50"/>
    </row>
    <row r="13" spans="1:21" ht="30" customHeight="1" thickTop="1" x14ac:dyDescent="0.2"/>
  </sheetData>
  <mergeCells count="18">
    <mergeCell ref="A1:R1"/>
    <mergeCell ref="A2:R2"/>
    <mergeCell ref="A3:R3"/>
    <mergeCell ref="A4:R4"/>
    <mergeCell ref="H6:J6"/>
    <mergeCell ref="P6:R6"/>
    <mergeCell ref="D5:J5"/>
    <mergeCell ref="L5:R5"/>
    <mergeCell ref="D6:D7"/>
    <mergeCell ref="F6:F7"/>
    <mergeCell ref="N6:N7"/>
    <mergeCell ref="L6:L7"/>
    <mergeCell ref="A10:B10"/>
    <mergeCell ref="A7:B7"/>
    <mergeCell ref="A12:B12"/>
    <mergeCell ref="A11:B11"/>
    <mergeCell ref="A9:B9"/>
    <mergeCell ref="A8:B8"/>
  </mergeCells>
  <pageMargins left="0.39" right="0.39" top="0.39" bottom="0.39" header="0" footer="0"/>
  <pageSetup scale="7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-0.249977111117893"/>
    <pageSetUpPr fitToPage="1"/>
  </sheetPr>
  <dimension ref="A1:R16"/>
  <sheetViews>
    <sheetView rightToLeft="1" view="pageBreakPreview" zoomScaleNormal="100" zoomScaleSheetLayoutView="100" workbookViewId="0">
      <selection activeCell="R16" sqref="R16"/>
    </sheetView>
  </sheetViews>
  <sheetFormatPr defaultRowHeight="30" customHeight="1" x14ac:dyDescent="0.2"/>
  <cols>
    <col min="1" max="1" width="6.7109375" style="14" bestFit="1" customWidth="1"/>
    <col min="2" max="2" width="21.140625" style="14" customWidth="1"/>
    <col min="3" max="3" width="1.28515625" style="14" customWidth="1"/>
    <col min="4" max="4" width="16.5703125" style="23" bestFit="1" customWidth="1"/>
    <col min="5" max="5" width="1.28515625" style="23" customWidth="1"/>
    <col min="6" max="6" width="15.85546875" style="83" bestFit="1" customWidth="1"/>
    <col min="7" max="7" width="1.28515625" style="83" customWidth="1"/>
    <col min="8" max="8" width="16.85546875" style="83" bestFit="1" customWidth="1"/>
    <col min="9" max="9" width="1.28515625" style="83" customWidth="1"/>
    <col min="10" max="10" width="16.85546875" style="83" bestFit="1" customWidth="1"/>
    <col min="11" max="11" width="1.28515625" style="83" customWidth="1"/>
    <col min="12" max="12" width="18.140625" style="83" bestFit="1" customWidth="1"/>
    <col min="13" max="13" width="1.28515625" style="83" customWidth="1"/>
    <col min="14" max="14" width="16.85546875" style="83" bestFit="1" customWidth="1"/>
    <col min="15" max="15" width="1.28515625" style="83" customWidth="1"/>
    <col min="16" max="16" width="17.5703125" style="83" bestFit="1" customWidth="1"/>
    <col min="17" max="17" width="1.28515625" style="83" customWidth="1"/>
    <col min="18" max="18" width="18.7109375" style="83" bestFit="1" customWidth="1"/>
    <col min="19" max="19" width="0.28515625" style="14" customWidth="1"/>
    <col min="20" max="16384" width="9.140625" style="14"/>
  </cols>
  <sheetData>
    <row r="1" spans="1:18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</row>
    <row r="2" spans="1:18" ht="30" customHeight="1" x14ac:dyDescent="0.2">
      <c r="A2" s="246" t="s">
        <v>44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</row>
    <row r="3" spans="1:18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</row>
    <row r="4" spans="1:18" s="15" customFormat="1" ht="30" customHeight="1" x14ac:dyDescent="0.2">
      <c r="A4" s="245" t="s">
        <v>99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</row>
    <row r="5" spans="1:18" ht="30" customHeight="1" x14ac:dyDescent="0.2">
      <c r="D5" s="247" t="s">
        <v>54</v>
      </c>
      <c r="E5" s="247"/>
      <c r="F5" s="247"/>
      <c r="G5" s="247"/>
      <c r="H5" s="247"/>
      <c r="I5" s="247"/>
      <c r="J5" s="247"/>
      <c r="L5" s="277" t="str">
        <f>'درآمد سرمایه گذاری در سهام'!$M$5</f>
        <v>از ابتدای سال مالی تا پایان ماه</v>
      </c>
      <c r="M5" s="277"/>
      <c r="N5" s="277"/>
      <c r="O5" s="277"/>
      <c r="P5" s="277"/>
      <c r="Q5" s="277"/>
      <c r="R5" s="277"/>
    </row>
    <row r="6" spans="1:18" ht="30" customHeight="1" x14ac:dyDescent="0.2">
      <c r="A6" s="247" t="s">
        <v>58</v>
      </c>
      <c r="B6" s="247"/>
      <c r="D6" s="1" t="s">
        <v>59</v>
      </c>
      <c r="F6" s="67" t="s">
        <v>56</v>
      </c>
      <c r="H6" s="67" t="s">
        <v>57</v>
      </c>
      <c r="J6" s="67" t="s">
        <v>10</v>
      </c>
      <c r="L6" s="67" t="s">
        <v>59</v>
      </c>
      <c r="N6" s="67" t="s">
        <v>56</v>
      </c>
      <c r="P6" s="67" t="s">
        <v>57</v>
      </c>
      <c r="R6" s="67" t="s">
        <v>10</v>
      </c>
    </row>
    <row r="7" spans="1:18" ht="30" customHeight="1" x14ac:dyDescent="0.2">
      <c r="A7" s="278" t="s">
        <v>137</v>
      </c>
      <c r="B7" s="278"/>
      <c r="D7" s="189">
        <f>'سود اوراق بهادار'!K7</f>
        <v>7670918</v>
      </c>
      <c r="E7" s="159"/>
      <c r="F7" s="129">
        <v>264611438</v>
      </c>
      <c r="G7" s="190"/>
      <c r="H7" s="129">
        <v>0</v>
      </c>
      <c r="I7" s="190"/>
      <c r="J7" s="129">
        <f>D7+F7+H7</f>
        <v>272282356</v>
      </c>
      <c r="K7" s="190"/>
      <c r="L7" s="129">
        <f>'سود اوراق بهادار'!Q8</f>
        <v>7670918</v>
      </c>
      <c r="M7" s="190"/>
      <c r="N7" s="129">
        <v>264611438</v>
      </c>
      <c r="O7" s="190">
        <f>SUM(N7)</f>
        <v>264611438</v>
      </c>
      <c r="P7" s="129">
        <v>0</v>
      </c>
      <c r="Q7" s="190"/>
      <c r="R7" s="129">
        <f>L7+N7+P7</f>
        <v>272282356</v>
      </c>
    </row>
    <row r="8" spans="1:18" ht="30" customHeight="1" x14ac:dyDescent="0.2">
      <c r="A8" s="274" t="s">
        <v>147</v>
      </c>
      <c r="B8" s="274"/>
      <c r="D8" s="189">
        <v>0</v>
      </c>
      <c r="E8" s="159"/>
      <c r="F8" s="129">
        <v>0</v>
      </c>
      <c r="G8" s="190"/>
      <c r="H8" s="129">
        <v>22143272</v>
      </c>
      <c r="I8" s="190"/>
      <c r="J8" s="129">
        <f t="shared" ref="J8:J9" si="0">D8+F8+H8</f>
        <v>22143272</v>
      </c>
      <c r="K8" s="190"/>
      <c r="L8" s="129">
        <v>0</v>
      </c>
      <c r="M8" s="190"/>
      <c r="N8" s="129">
        <v>0</v>
      </c>
      <c r="O8" s="190"/>
      <c r="P8" s="129">
        <v>22143272</v>
      </c>
      <c r="Q8" s="190"/>
      <c r="R8" s="129">
        <f t="shared" ref="R8:R9" si="1">L8+N8+P8</f>
        <v>22143272</v>
      </c>
    </row>
    <row r="9" spans="1:18" ht="30" customHeight="1" x14ac:dyDescent="0.2">
      <c r="A9" s="275" t="s">
        <v>150</v>
      </c>
      <c r="B9" s="275"/>
      <c r="D9" s="189">
        <v>0</v>
      </c>
      <c r="E9" s="159"/>
      <c r="F9" s="129">
        <v>0</v>
      </c>
      <c r="G9" s="190"/>
      <c r="H9" s="129">
        <v>23617034</v>
      </c>
      <c r="I9" s="190"/>
      <c r="J9" s="129">
        <f t="shared" si="0"/>
        <v>23617034</v>
      </c>
      <c r="K9" s="190"/>
      <c r="L9" s="129">
        <v>0</v>
      </c>
      <c r="M9" s="190"/>
      <c r="N9" s="129">
        <v>0</v>
      </c>
      <c r="O9" s="190"/>
      <c r="P9" s="129">
        <v>23617034</v>
      </c>
      <c r="Q9" s="190"/>
      <c r="R9" s="129">
        <f t="shared" si="1"/>
        <v>23617034</v>
      </c>
    </row>
    <row r="10" spans="1:18" ht="30" customHeight="1" x14ac:dyDescent="0.2">
      <c r="A10" s="275" t="s">
        <v>136</v>
      </c>
      <c r="B10" s="275"/>
      <c r="D10" s="125">
        <v>0</v>
      </c>
      <c r="E10" s="159"/>
      <c r="F10" s="129">
        <v>58349249</v>
      </c>
      <c r="G10" s="190"/>
      <c r="H10" s="129">
        <v>0</v>
      </c>
      <c r="I10" s="190"/>
      <c r="J10" s="129">
        <f t="shared" ref="J10:J15" si="2">D10+F10+H10</f>
        <v>58349249</v>
      </c>
      <c r="K10" s="190"/>
      <c r="L10" s="129">
        <v>0</v>
      </c>
      <c r="M10" s="190"/>
      <c r="N10" s="129">
        <v>58349249</v>
      </c>
      <c r="O10" s="190">
        <f t="shared" ref="O10:O15" si="3">SUM(N10)</f>
        <v>58349249</v>
      </c>
      <c r="P10" s="129">
        <v>0</v>
      </c>
      <c r="Q10" s="190"/>
      <c r="R10" s="129">
        <f t="shared" ref="R10:R15" si="4">L10+N10+P10</f>
        <v>58349249</v>
      </c>
    </row>
    <row r="11" spans="1:18" ht="30" customHeight="1" x14ac:dyDescent="0.2">
      <c r="A11" s="275" t="s">
        <v>110</v>
      </c>
      <c r="B11" s="275"/>
      <c r="D11" s="125">
        <v>0</v>
      </c>
      <c r="E11" s="159"/>
      <c r="F11" s="129">
        <v>34565855</v>
      </c>
      <c r="G11" s="190"/>
      <c r="H11" s="129">
        <v>0</v>
      </c>
      <c r="I11" s="190"/>
      <c r="J11" s="129">
        <f t="shared" si="2"/>
        <v>34565855</v>
      </c>
      <c r="K11" s="190"/>
      <c r="L11" s="129">
        <v>0</v>
      </c>
      <c r="M11" s="190"/>
      <c r="N11" s="129">
        <v>34960884</v>
      </c>
      <c r="O11" s="190">
        <f t="shared" si="3"/>
        <v>34960884</v>
      </c>
      <c r="P11" s="129">
        <v>0</v>
      </c>
      <c r="Q11" s="190"/>
      <c r="R11" s="129">
        <f t="shared" si="4"/>
        <v>34960884</v>
      </c>
    </row>
    <row r="12" spans="1:18" ht="30" customHeight="1" x14ac:dyDescent="0.2">
      <c r="A12" s="275" t="s">
        <v>134</v>
      </c>
      <c r="B12" s="275"/>
      <c r="D12" s="125">
        <v>0</v>
      </c>
      <c r="E12" s="159"/>
      <c r="F12" s="129">
        <v>157141878</v>
      </c>
      <c r="G12" s="190"/>
      <c r="H12" s="129">
        <v>0</v>
      </c>
      <c r="I12" s="190"/>
      <c r="J12" s="129">
        <f t="shared" si="2"/>
        <v>157141878</v>
      </c>
      <c r="K12" s="190"/>
      <c r="L12" s="129">
        <v>0</v>
      </c>
      <c r="M12" s="190"/>
      <c r="N12" s="129">
        <v>157141878</v>
      </c>
      <c r="O12" s="190">
        <f t="shared" si="3"/>
        <v>157141878</v>
      </c>
      <c r="P12" s="129">
        <v>0</v>
      </c>
      <c r="Q12" s="190"/>
      <c r="R12" s="129">
        <f t="shared" si="4"/>
        <v>157141878</v>
      </c>
    </row>
    <row r="13" spans="1:18" ht="30" customHeight="1" x14ac:dyDescent="0.2">
      <c r="A13" s="275" t="s">
        <v>135</v>
      </c>
      <c r="B13" s="275"/>
      <c r="D13" s="125">
        <v>0</v>
      </c>
      <c r="E13" s="159"/>
      <c r="F13" s="129">
        <v>63225727</v>
      </c>
      <c r="G13" s="190"/>
      <c r="H13" s="129">
        <v>0</v>
      </c>
      <c r="I13" s="190"/>
      <c r="J13" s="129">
        <f t="shared" si="2"/>
        <v>63225727</v>
      </c>
      <c r="K13" s="190"/>
      <c r="L13" s="129">
        <v>0</v>
      </c>
      <c r="M13" s="190"/>
      <c r="N13" s="129">
        <v>63225727</v>
      </c>
      <c r="O13" s="190">
        <f t="shared" si="3"/>
        <v>63225727</v>
      </c>
      <c r="P13" s="129">
        <v>0</v>
      </c>
      <c r="Q13" s="190"/>
      <c r="R13" s="129">
        <f t="shared" si="4"/>
        <v>63225727</v>
      </c>
    </row>
    <row r="14" spans="1:18" ht="30" customHeight="1" x14ac:dyDescent="0.2">
      <c r="A14" s="275" t="s">
        <v>133</v>
      </c>
      <c r="B14" s="275"/>
      <c r="D14" s="125">
        <v>0</v>
      </c>
      <c r="E14" s="159"/>
      <c r="F14" s="129">
        <v>18773357</v>
      </c>
      <c r="G14" s="190"/>
      <c r="H14" s="129">
        <v>0</v>
      </c>
      <c r="I14" s="190"/>
      <c r="J14" s="129">
        <f t="shared" si="2"/>
        <v>18773357</v>
      </c>
      <c r="K14" s="190"/>
      <c r="L14" s="129">
        <v>0</v>
      </c>
      <c r="M14" s="190"/>
      <c r="N14" s="129">
        <v>18773357</v>
      </c>
      <c r="O14" s="190">
        <f t="shared" si="3"/>
        <v>18773357</v>
      </c>
      <c r="P14" s="129">
        <v>0</v>
      </c>
      <c r="Q14" s="190"/>
      <c r="R14" s="129">
        <f t="shared" si="4"/>
        <v>18773357</v>
      </c>
    </row>
    <row r="15" spans="1:18" ht="30" customHeight="1" x14ac:dyDescent="0.2">
      <c r="A15" s="275" t="s">
        <v>132</v>
      </c>
      <c r="B15" s="275"/>
      <c r="D15" s="189">
        <v>0</v>
      </c>
      <c r="E15" s="127"/>
      <c r="F15" s="129">
        <v>59078226</v>
      </c>
      <c r="G15" s="190"/>
      <c r="H15" s="129">
        <v>0</v>
      </c>
      <c r="I15" s="190"/>
      <c r="J15" s="129">
        <f t="shared" si="2"/>
        <v>59078226</v>
      </c>
      <c r="K15" s="190"/>
      <c r="L15" s="129">
        <v>0</v>
      </c>
      <c r="M15" s="190"/>
      <c r="N15" s="129">
        <v>59078226</v>
      </c>
      <c r="O15" s="190">
        <f t="shared" si="3"/>
        <v>59078226</v>
      </c>
      <c r="P15" s="129">
        <v>0</v>
      </c>
      <c r="Q15" s="190"/>
      <c r="R15" s="129">
        <f t="shared" si="4"/>
        <v>59078226</v>
      </c>
    </row>
    <row r="16" spans="1:18" s="22" customFormat="1" ht="30" customHeight="1" thickBot="1" x14ac:dyDescent="0.3">
      <c r="A16" s="276" t="s">
        <v>10</v>
      </c>
      <c r="B16" s="276"/>
      <c r="D16" s="45">
        <f>SUM(D7:D15)</f>
        <v>7670918</v>
      </c>
      <c r="E16" s="46"/>
      <c r="F16" s="106">
        <f>SUM(F7:F15)</f>
        <v>655745730</v>
      </c>
      <c r="G16" s="85"/>
      <c r="H16" s="69">
        <f>SUM(H7:H15)</f>
        <v>45760306</v>
      </c>
      <c r="I16" s="85"/>
      <c r="J16" s="69">
        <f>SUM(J7:J15)</f>
        <v>709176954</v>
      </c>
      <c r="K16" s="85"/>
      <c r="L16" s="69">
        <f>SUM(L7:L15)</f>
        <v>7670918</v>
      </c>
      <c r="M16" s="85"/>
      <c r="N16" s="106">
        <f>SUM(N7:N15)</f>
        <v>656140759</v>
      </c>
      <c r="O16" s="85"/>
      <c r="P16" s="69">
        <f>SUM(P7:P15)</f>
        <v>45760306</v>
      </c>
      <c r="Q16" s="85"/>
      <c r="R16" s="69">
        <f>SUM(R7:R15)</f>
        <v>709571983</v>
      </c>
    </row>
  </sheetData>
  <mergeCells count="17">
    <mergeCell ref="A1:R1"/>
    <mergeCell ref="A2:R2"/>
    <mergeCell ref="A3:R3"/>
    <mergeCell ref="D5:J5"/>
    <mergeCell ref="L5:R5"/>
    <mergeCell ref="A4:R4"/>
    <mergeCell ref="A8:B8"/>
    <mergeCell ref="A9:B9"/>
    <mergeCell ref="A16:B16"/>
    <mergeCell ref="A6:B6"/>
    <mergeCell ref="A15:B15"/>
    <mergeCell ref="A7:B7"/>
    <mergeCell ref="A10:B10"/>
    <mergeCell ref="A11:B11"/>
    <mergeCell ref="A12:B12"/>
    <mergeCell ref="A13:B13"/>
    <mergeCell ref="A14:B14"/>
  </mergeCells>
  <pageMargins left="0.39" right="0.39" top="0.39" bottom="0.39" header="0" footer="0"/>
  <pageSetup scale="7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-0.249977111117893"/>
    <pageSetUpPr fitToPage="1"/>
  </sheetPr>
  <dimension ref="A1:G17"/>
  <sheetViews>
    <sheetView rightToLeft="1" view="pageBreakPreview" zoomScaleNormal="100" zoomScaleSheetLayoutView="100" workbookViewId="0">
      <selection activeCell="B18" sqref="B18"/>
    </sheetView>
  </sheetViews>
  <sheetFormatPr defaultRowHeight="30" customHeight="1" x14ac:dyDescent="0.2"/>
  <cols>
    <col min="1" max="1" width="6.5703125" style="14" bestFit="1" customWidth="1"/>
    <col min="2" max="2" width="51.28515625" style="14" customWidth="1"/>
    <col min="3" max="3" width="1.7109375" style="14" customWidth="1"/>
    <col min="4" max="4" width="19.5703125" style="70" customWidth="1"/>
    <col min="5" max="5" width="1.28515625" style="16" customWidth="1"/>
    <col min="6" max="6" width="26" style="16" customWidth="1"/>
    <col min="7" max="7" width="1.28515625" style="14" customWidth="1"/>
    <col min="8" max="8" width="0.28515625" style="14" customWidth="1"/>
    <col min="9" max="16384" width="9.140625" style="14"/>
  </cols>
  <sheetData>
    <row r="1" spans="1:7" ht="30" customHeight="1" x14ac:dyDescent="0.2">
      <c r="A1" s="246" t="s">
        <v>104</v>
      </c>
      <c r="B1" s="246"/>
      <c r="C1" s="246"/>
      <c r="D1" s="246"/>
      <c r="E1" s="246"/>
      <c r="F1" s="246"/>
      <c r="G1" s="19"/>
    </row>
    <row r="2" spans="1:7" ht="30" customHeight="1" x14ac:dyDescent="0.2">
      <c r="A2" s="246" t="s">
        <v>44</v>
      </c>
      <c r="B2" s="246"/>
      <c r="C2" s="246"/>
      <c r="D2" s="246"/>
      <c r="E2" s="246"/>
      <c r="F2" s="246"/>
      <c r="G2" s="19"/>
    </row>
    <row r="3" spans="1:7" ht="30" customHeight="1" x14ac:dyDescent="0.2">
      <c r="A3" s="246" t="s">
        <v>124</v>
      </c>
      <c r="B3" s="246"/>
      <c r="C3" s="246"/>
      <c r="D3" s="246"/>
      <c r="E3" s="246"/>
      <c r="F3" s="246"/>
      <c r="G3" s="19"/>
    </row>
    <row r="4" spans="1:7" ht="30" customHeight="1" x14ac:dyDescent="0.2">
      <c r="A4" s="13"/>
      <c r="B4" s="13"/>
      <c r="C4" s="13"/>
      <c r="D4" s="13"/>
      <c r="E4" s="13"/>
      <c r="F4" s="13"/>
      <c r="G4" s="19"/>
    </row>
    <row r="5" spans="1:7" s="15" customFormat="1" ht="30" customHeight="1" x14ac:dyDescent="0.2">
      <c r="A5" s="245" t="s">
        <v>100</v>
      </c>
      <c r="B5" s="245"/>
      <c r="C5" s="245"/>
      <c r="D5" s="245"/>
      <c r="E5" s="245"/>
      <c r="F5" s="245"/>
      <c r="G5" s="17"/>
    </row>
    <row r="6" spans="1:7" ht="34.5" customHeight="1" x14ac:dyDescent="0.2">
      <c r="A6" s="281"/>
      <c r="B6" s="281"/>
      <c r="D6" s="67" t="s">
        <v>54</v>
      </c>
      <c r="F6" s="5" t="str">
        <f>'درآمد سرمایه گذاری در سهام'!$M$5</f>
        <v>از ابتدای سال مالی تا پایان ماه</v>
      </c>
      <c r="G6" s="19"/>
    </row>
    <row r="7" spans="1:7" ht="30" customHeight="1" x14ac:dyDescent="0.2">
      <c r="A7" s="280" t="s">
        <v>107</v>
      </c>
      <c r="B7" s="257"/>
      <c r="D7" s="126">
        <v>0</v>
      </c>
      <c r="E7" s="127"/>
      <c r="F7" s="128">
        <v>1446575342</v>
      </c>
      <c r="G7" s="32"/>
    </row>
    <row r="8" spans="1:7" ht="30" customHeight="1" x14ac:dyDescent="0.2">
      <c r="A8" s="280" t="s">
        <v>106</v>
      </c>
      <c r="B8" s="257"/>
      <c r="D8" s="129">
        <v>2090</v>
      </c>
      <c r="E8" s="127"/>
      <c r="F8" s="130">
        <v>221442</v>
      </c>
      <c r="G8" s="32"/>
    </row>
    <row r="9" spans="1:7" ht="30" customHeight="1" x14ac:dyDescent="0.2">
      <c r="A9" s="280" t="s">
        <v>108</v>
      </c>
      <c r="B9" s="257"/>
      <c r="D9" s="129">
        <v>4587834738</v>
      </c>
      <c r="E9" s="127"/>
      <c r="F9" s="130">
        <v>13439488713</v>
      </c>
      <c r="G9" s="32"/>
    </row>
    <row r="10" spans="1:7" ht="30" customHeight="1" x14ac:dyDescent="0.2">
      <c r="A10" s="257" t="s">
        <v>153</v>
      </c>
      <c r="B10" s="257"/>
      <c r="D10" s="129">
        <v>1718621</v>
      </c>
      <c r="E10" s="127"/>
      <c r="F10" s="130">
        <v>1718621</v>
      </c>
      <c r="G10" s="32"/>
    </row>
    <row r="11" spans="1:7" ht="30" customHeight="1" x14ac:dyDescent="0.2">
      <c r="A11" s="257" t="s">
        <v>154</v>
      </c>
      <c r="B11" s="257"/>
      <c r="D11" s="129">
        <v>5843996</v>
      </c>
      <c r="E11" s="127"/>
      <c r="F11" s="130">
        <v>5843996</v>
      </c>
      <c r="G11" s="32"/>
    </row>
    <row r="12" spans="1:7" ht="30" customHeight="1" x14ac:dyDescent="0.2">
      <c r="A12" s="257" t="s">
        <v>116</v>
      </c>
      <c r="B12" s="257"/>
      <c r="D12" s="129">
        <v>480832033</v>
      </c>
      <c r="E12" s="127"/>
      <c r="F12" s="130">
        <v>901415943</v>
      </c>
      <c r="G12" s="32"/>
    </row>
    <row r="13" spans="1:7" ht="30" customHeight="1" x14ac:dyDescent="0.2">
      <c r="A13" s="257" t="s">
        <v>118</v>
      </c>
      <c r="B13" s="257"/>
      <c r="D13" s="129">
        <v>721270544</v>
      </c>
      <c r="E13" s="127"/>
      <c r="F13" s="130">
        <v>1035698590</v>
      </c>
      <c r="G13" s="32"/>
    </row>
    <row r="14" spans="1:7" s="25" customFormat="1" ht="30" customHeight="1" x14ac:dyDescent="0.2">
      <c r="A14" s="257" t="s">
        <v>119</v>
      </c>
      <c r="B14" s="257"/>
      <c r="C14" s="14"/>
      <c r="D14" s="129">
        <v>1202117603</v>
      </c>
      <c r="E14" s="127"/>
      <c r="F14" s="130">
        <v>1726164359</v>
      </c>
    </row>
    <row r="15" spans="1:7" ht="30" customHeight="1" x14ac:dyDescent="0.2">
      <c r="A15" s="257" t="s">
        <v>121</v>
      </c>
      <c r="B15" s="257"/>
      <c r="D15" s="129">
        <v>865613661</v>
      </c>
      <c r="E15" s="127"/>
      <c r="F15" s="130">
        <v>956052829</v>
      </c>
    </row>
    <row r="16" spans="1:7" ht="30" customHeight="1" thickBot="1" x14ac:dyDescent="0.25">
      <c r="A16" s="279" t="s">
        <v>10</v>
      </c>
      <c r="B16" s="279"/>
      <c r="C16" s="25"/>
      <c r="D16" s="69">
        <f>SUM(D7:D15)</f>
        <v>7865233286</v>
      </c>
      <c r="E16" s="46"/>
      <c r="F16" s="45">
        <f>SUM(F7:F15)</f>
        <v>19513179835</v>
      </c>
    </row>
    <row r="17" spans="6:6" ht="30" customHeight="1" thickTop="1" x14ac:dyDescent="0.2">
      <c r="F17" s="32"/>
    </row>
  </sheetData>
  <mergeCells count="15">
    <mergeCell ref="A16:B16"/>
    <mergeCell ref="A7:B7"/>
    <mergeCell ref="A5:F5"/>
    <mergeCell ref="A6:B6"/>
    <mergeCell ref="A1:F1"/>
    <mergeCell ref="A2:F2"/>
    <mergeCell ref="A3:F3"/>
    <mergeCell ref="A14:B14"/>
    <mergeCell ref="A15:B15"/>
    <mergeCell ref="A8:B8"/>
    <mergeCell ref="A9:B9"/>
    <mergeCell ref="A12:B12"/>
    <mergeCell ref="A13:B13"/>
    <mergeCell ref="A10:B10"/>
    <mergeCell ref="A11:B11"/>
  </mergeCells>
  <pageMargins left="0.39" right="0.39" top="0.39" bottom="0.39" header="0" footer="0"/>
  <pageSetup scale="94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8" tint="-0.249977111117893"/>
    <pageSetUpPr fitToPage="1"/>
  </sheetPr>
  <dimension ref="A1:F10"/>
  <sheetViews>
    <sheetView rightToLeft="1" view="pageBreakPreview" zoomScaleNormal="100" zoomScaleSheetLayoutView="100" workbookViewId="0">
      <selection activeCell="F9" sqref="F9"/>
    </sheetView>
  </sheetViews>
  <sheetFormatPr defaultRowHeight="30" customHeight="1" x14ac:dyDescent="0.2"/>
  <cols>
    <col min="1" max="1" width="5.140625" style="14" customWidth="1"/>
    <col min="2" max="2" width="41.5703125" style="14" customWidth="1"/>
    <col min="3" max="3" width="1.28515625" style="14" customWidth="1"/>
    <col min="4" max="4" width="19.42578125" style="60" customWidth="1"/>
    <col min="5" max="5" width="1.28515625" style="60" customWidth="1"/>
    <col min="6" max="6" width="24.7109375" style="60" customWidth="1"/>
    <col min="7" max="7" width="0.28515625" style="14" customWidth="1"/>
    <col min="8" max="16384" width="9.140625" style="14"/>
  </cols>
  <sheetData>
    <row r="1" spans="1:6" ht="30" customHeight="1" x14ac:dyDescent="0.2">
      <c r="A1" s="246" t="s">
        <v>104</v>
      </c>
      <c r="B1" s="246"/>
      <c r="C1" s="246"/>
      <c r="D1" s="246"/>
      <c r="E1" s="246"/>
      <c r="F1" s="246"/>
    </row>
    <row r="2" spans="1:6" ht="30" customHeight="1" x14ac:dyDescent="0.2">
      <c r="A2" s="246" t="s">
        <v>44</v>
      </c>
      <c r="B2" s="246"/>
      <c r="C2" s="246"/>
      <c r="D2" s="246"/>
      <c r="E2" s="246"/>
      <c r="F2" s="246"/>
    </row>
    <row r="3" spans="1:6" ht="30" customHeight="1" x14ac:dyDescent="0.2">
      <c r="A3" s="246" t="s">
        <v>124</v>
      </c>
      <c r="B3" s="246"/>
      <c r="C3" s="246"/>
      <c r="D3" s="246"/>
      <c r="E3" s="246"/>
      <c r="F3" s="246"/>
    </row>
    <row r="4" spans="1:6" s="15" customFormat="1" ht="30" customHeight="1" x14ac:dyDescent="0.2">
      <c r="A4" s="245" t="s">
        <v>101</v>
      </c>
      <c r="B4" s="245"/>
      <c r="C4" s="245"/>
      <c r="D4" s="245"/>
      <c r="E4" s="245"/>
      <c r="F4" s="245"/>
    </row>
    <row r="5" spans="1:6" ht="30" customHeight="1" x14ac:dyDescent="0.2">
      <c r="D5" s="67" t="s">
        <v>54</v>
      </c>
      <c r="F5" s="89" t="str">
        <f>'درآمد سرمایه گذاری در سهام'!$M$5</f>
        <v>از ابتدای سال مالی تا پایان ماه</v>
      </c>
    </row>
    <row r="6" spans="1:6" ht="30" customHeight="1" x14ac:dyDescent="0.2">
      <c r="A6" s="246"/>
      <c r="B6" s="246"/>
      <c r="D6" s="87" t="s">
        <v>41</v>
      </c>
      <c r="F6" s="87" t="s">
        <v>41</v>
      </c>
    </row>
    <row r="7" spans="1:6" ht="30" customHeight="1" x14ac:dyDescent="0.2">
      <c r="A7" s="272" t="s">
        <v>53</v>
      </c>
      <c r="B7" s="272"/>
      <c r="D7" s="47">
        <v>81839705</v>
      </c>
      <c r="E7" s="83"/>
      <c r="F7" s="47">
        <f>44259239+D7</f>
        <v>126098944</v>
      </c>
    </row>
    <row r="8" spans="1:6" ht="30" customHeight="1" x14ac:dyDescent="0.2">
      <c r="A8" s="272" t="s">
        <v>151</v>
      </c>
      <c r="B8" s="272"/>
      <c r="D8" s="47">
        <v>637201</v>
      </c>
      <c r="E8" s="83"/>
      <c r="F8" s="47">
        <v>615581</v>
      </c>
    </row>
    <row r="9" spans="1:6" ht="30" customHeight="1" thickBot="1" x14ac:dyDescent="0.25">
      <c r="A9" s="246" t="s">
        <v>10</v>
      </c>
      <c r="B9" s="246"/>
      <c r="D9" s="95">
        <f>SUM(D7:D8)</f>
        <v>82476906</v>
      </c>
      <c r="E9" s="96"/>
      <c r="F9" s="95">
        <f>SUM(F7:F8)</f>
        <v>126714525</v>
      </c>
    </row>
    <row r="10" spans="1:6" ht="30" customHeight="1" thickTop="1" x14ac:dyDescent="0.2"/>
  </sheetData>
  <mergeCells count="8">
    <mergeCell ref="A7:B7"/>
    <mergeCell ref="A9:B9"/>
    <mergeCell ref="A1:F1"/>
    <mergeCell ref="A2:F2"/>
    <mergeCell ref="A3:F3"/>
    <mergeCell ref="A6:B6"/>
    <mergeCell ref="A4:F4"/>
    <mergeCell ref="A8:B8"/>
  </mergeCells>
  <printOptions horizontalCentered="1"/>
  <pageMargins left="0.39" right="0.39" top="0.39" bottom="0.39" header="0" footer="0"/>
  <pageSetup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-0.249977111117893"/>
    <pageSetUpPr fitToPage="1"/>
  </sheetPr>
  <dimension ref="A1:Z18"/>
  <sheetViews>
    <sheetView rightToLeft="1" view="pageBreakPreview" zoomScaleNormal="100" zoomScaleSheetLayoutView="100" workbookViewId="0">
      <selection activeCell="E6" sqref="E6"/>
    </sheetView>
  </sheetViews>
  <sheetFormatPr defaultRowHeight="30" customHeight="1" x14ac:dyDescent="0.2"/>
  <cols>
    <col min="1" max="1" width="39" style="14" customWidth="1"/>
    <col min="2" max="2" width="0.7109375" style="14" customWidth="1"/>
    <col min="3" max="3" width="16.85546875" style="14" customWidth="1"/>
    <col min="4" max="4" width="0.5703125" style="14" customWidth="1"/>
    <col min="5" max="5" width="20.7109375" style="14" customWidth="1"/>
    <col min="6" max="6" width="0.5703125" style="14" customWidth="1"/>
    <col min="7" max="7" width="15.5703125" style="14" customWidth="1"/>
    <col min="8" max="8" width="0.5703125" style="14" customWidth="1"/>
    <col min="9" max="9" width="15" style="14" bestFit="1" customWidth="1"/>
    <col min="10" max="10" width="0.7109375" style="14" customWidth="1"/>
    <col min="11" max="11" width="13.42578125" style="14" bestFit="1" customWidth="1"/>
    <col min="12" max="12" width="0.7109375" style="14" customWidth="1"/>
    <col min="13" max="13" width="15.5703125" style="14" customWidth="1"/>
    <col min="14" max="14" width="0.5703125" style="14" customWidth="1"/>
    <col min="15" max="15" width="15" style="14" bestFit="1" customWidth="1"/>
    <col min="16" max="16" width="0.5703125" style="14" customWidth="1"/>
    <col min="17" max="17" width="13.7109375" style="14" bestFit="1" customWidth="1"/>
    <col min="18" max="18" width="0.7109375" style="14" customWidth="1"/>
    <col min="19" max="19" width="15.5703125" style="14" customWidth="1"/>
    <col min="20" max="20" width="0.28515625" style="14" customWidth="1"/>
    <col min="21" max="21" width="9.140625" style="14"/>
    <col min="22" max="23" width="11" style="14" customWidth="1"/>
    <col min="24" max="24" width="13.42578125" style="14" customWidth="1"/>
    <col min="25" max="25" width="15.85546875" style="14" customWidth="1"/>
    <col min="26" max="26" width="13.28515625" style="14" customWidth="1"/>
    <col min="27" max="16384" width="9.140625" style="14"/>
  </cols>
  <sheetData>
    <row r="1" spans="1:26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</row>
    <row r="2" spans="1:26" ht="30" customHeight="1" x14ac:dyDescent="0.2">
      <c r="A2" s="246" t="s">
        <v>44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26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26" s="15" customFormat="1" ht="30" customHeight="1" x14ac:dyDescent="0.2">
      <c r="A4" s="245" t="s">
        <v>55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U4" s="39"/>
      <c r="V4" s="39"/>
      <c r="W4" s="39"/>
      <c r="X4" s="39"/>
      <c r="Y4" s="39"/>
      <c r="Z4" s="39"/>
    </row>
    <row r="5" spans="1:26" ht="19.5" customHeight="1" x14ac:dyDescent="0.2">
      <c r="A5" s="247" t="s">
        <v>12</v>
      </c>
      <c r="C5" s="247" t="s">
        <v>67</v>
      </c>
      <c r="D5" s="247"/>
      <c r="E5" s="247"/>
      <c r="F5" s="247"/>
      <c r="G5" s="247"/>
      <c r="I5" s="247" t="s">
        <v>54</v>
      </c>
      <c r="J5" s="247"/>
      <c r="K5" s="247"/>
      <c r="L5" s="247"/>
      <c r="M5" s="247"/>
      <c r="O5" s="247" t="str">
        <f>'درآمد سرمایه گذاری در سهام'!$M$5</f>
        <v>از ابتدای سال مالی تا پایان ماه</v>
      </c>
      <c r="P5" s="247"/>
      <c r="Q5" s="247"/>
      <c r="R5" s="247"/>
      <c r="S5" s="247"/>
      <c r="U5" s="40"/>
      <c r="V5" s="40"/>
      <c r="W5" s="41"/>
      <c r="X5" s="40"/>
      <c r="Y5" s="41"/>
      <c r="Z5" s="40"/>
    </row>
    <row r="6" spans="1:26" ht="38.25" customHeight="1" x14ac:dyDescent="0.2">
      <c r="A6" s="247"/>
      <c r="C6" s="6" t="s">
        <v>68</v>
      </c>
      <c r="D6" s="27"/>
      <c r="E6" s="6" t="s">
        <v>69</v>
      </c>
      <c r="F6" s="27"/>
      <c r="G6" s="6" t="s">
        <v>70</v>
      </c>
      <c r="I6" s="6" t="s">
        <v>71</v>
      </c>
      <c r="J6" s="27"/>
      <c r="K6" s="6" t="s">
        <v>72</v>
      </c>
      <c r="L6" s="27"/>
      <c r="M6" s="6" t="s">
        <v>73</v>
      </c>
      <c r="O6" s="6" t="s">
        <v>71</v>
      </c>
      <c r="P6" s="27"/>
      <c r="Q6" s="6" t="s">
        <v>72</v>
      </c>
      <c r="R6" s="27"/>
      <c r="S6" s="6" t="s">
        <v>73</v>
      </c>
      <c r="U6" s="40"/>
      <c r="V6" s="40"/>
      <c r="W6" s="41"/>
      <c r="X6" s="40"/>
      <c r="Y6" s="41"/>
      <c r="Z6" s="40"/>
    </row>
    <row r="7" spans="1:26" ht="30" customHeight="1" x14ac:dyDescent="0.2">
      <c r="A7" s="3"/>
      <c r="C7" s="10"/>
      <c r="D7" s="16"/>
      <c r="E7" s="7"/>
      <c r="F7" s="16"/>
      <c r="G7" s="7"/>
      <c r="H7" s="16"/>
      <c r="I7" s="7"/>
      <c r="J7" s="16"/>
      <c r="K7" s="7"/>
      <c r="L7" s="16"/>
      <c r="M7" s="7"/>
      <c r="N7" s="16"/>
      <c r="O7" s="7"/>
      <c r="P7" s="16"/>
      <c r="Q7" s="7"/>
      <c r="R7" s="16"/>
      <c r="S7" s="7"/>
      <c r="U7" s="40"/>
      <c r="V7" s="40"/>
      <c r="W7" s="41"/>
      <c r="X7" s="40"/>
      <c r="Y7" s="41"/>
      <c r="Z7" s="41"/>
    </row>
    <row r="8" spans="1:26" ht="30" customHeight="1" x14ac:dyDescent="0.2">
      <c r="A8" s="13" t="s">
        <v>10</v>
      </c>
      <c r="C8" s="8"/>
      <c r="D8" s="16"/>
      <c r="E8" s="8"/>
      <c r="F8" s="16"/>
      <c r="G8" s="8"/>
      <c r="H8" s="16"/>
      <c r="I8" s="9">
        <f>SUM(I7:I7)</f>
        <v>0</v>
      </c>
      <c r="J8" s="16"/>
      <c r="K8" s="9">
        <f>SUM(K7:K7)</f>
        <v>0</v>
      </c>
      <c r="L8" s="16"/>
      <c r="M8" s="9">
        <f>SUM(M7:M7)</f>
        <v>0</v>
      </c>
      <c r="N8" s="16"/>
      <c r="O8" s="9">
        <f>SUM(O7:O7)</f>
        <v>0</v>
      </c>
      <c r="P8" s="16"/>
      <c r="Q8" s="9">
        <f>SUM(Q7:Q7)</f>
        <v>0</v>
      </c>
      <c r="R8" s="16"/>
      <c r="S8" s="9">
        <f>SUM(S7:S7)</f>
        <v>0</v>
      </c>
    </row>
    <row r="11" spans="1:26" ht="30" customHeight="1" x14ac:dyDescent="0.2">
      <c r="H11" s="39"/>
    </row>
    <row r="12" spans="1:26" ht="30" customHeight="1" x14ac:dyDescent="0.2">
      <c r="H12" s="56">
        <v>95369890</v>
      </c>
    </row>
    <row r="13" spans="1:26" ht="30" customHeight="1" x14ac:dyDescent="0.2">
      <c r="H13" s="56">
        <v>203431000</v>
      </c>
    </row>
    <row r="14" spans="1:26" ht="30" customHeight="1" x14ac:dyDescent="0.2">
      <c r="H14" s="56">
        <v>167236435</v>
      </c>
    </row>
    <row r="15" spans="1:26" ht="30" customHeight="1" x14ac:dyDescent="0.2">
      <c r="H15" s="56">
        <v>10388205829</v>
      </c>
    </row>
    <row r="16" spans="1:26" ht="30" customHeight="1" x14ac:dyDescent="0.2">
      <c r="H16" s="56">
        <v>420000</v>
      </c>
    </row>
    <row r="17" spans="1:8" ht="30" customHeight="1" x14ac:dyDescent="0.2">
      <c r="H17" s="38"/>
    </row>
    <row r="18" spans="1:8" ht="30" customHeight="1" x14ac:dyDescent="0.2">
      <c r="A18" s="38"/>
      <c r="B18" s="38"/>
      <c r="C18" s="38"/>
      <c r="D18" s="38"/>
      <c r="E18" s="38"/>
      <c r="F18" s="38"/>
      <c r="G18" s="38"/>
      <c r="H18" s="38"/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-0.249977111117893"/>
    <pageSetUpPr fitToPage="1"/>
  </sheetPr>
  <dimension ref="A1:Q9"/>
  <sheetViews>
    <sheetView rightToLeft="1" view="pageBreakPreview" zoomScaleNormal="100" zoomScaleSheetLayoutView="100" workbookViewId="0">
      <selection activeCell="Q7" sqref="Q7"/>
    </sheetView>
  </sheetViews>
  <sheetFormatPr defaultRowHeight="30" customHeight="1" x14ac:dyDescent="0.2"/>
  <cols>
    <col min="1" max="1" width="39.5703125" style="14" bestFit="1" customWidth="1"/>
    <col min="2" max="2" width="0.7109375" style="14" customWidth="1"/>
    <col min="3" max="3" width="11" style="14" bestFit="1" customWidth="1"/>
    <col min="4" max="4" width="1.28515625" style="14" customWidth="1"/>
    <col min="5" max="5" width="11.85546875" style="14" customWidth="1"/>
    <col min="6" max="6" width="0.42578125" style="14" customWidth="1"/>
    <col min="7" max="7" width="17.140625" style="14" bestFit="1" customWidth="1"/>
    <col min="8" max="8" width="0.42578125" style="14" customWidth="1"/>
    <col min="9" max="9" width="10.85546875" style="14" bestFit="1" customWidth="1"/>
    <col min="10" max="10" width="0.42578125" style="14" customWidth="1"/>
    <col min="11" max="11" width="17.140625" style="14" bestFit="1" customWidth="1"/>
    <col min="12" max="12" width="0.42578125" style="14" customWidth="1"/>
    <col min="13" max="13" width="18.140625" style="14" bestFit="1" customWidth="1"/>
    <col min="14" max="14" width="0.5703125" style="14" customWidth="1"/>
    <col min="15" max="15" width="10.85546875" style="14" bestFit="1" customWidth="1"/>
    <col min="16" max="16" width="0.5703125" style="14" customWidth="1"/>
    <col min="17" max="17" width="18.140625" style="14" bestFit="1" customWidth="1"/>
    <col min="18" max="18" width="0.28515625" style="14" customWidth="1"/>
    <col min="19" max="16384" width="9.140625" style="14"/>
  </cols>
  <sheetData>
    <row r="1" spans="1:17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</row>
    <row r="2" spans="1:17" ht="30" customHeight="1" x14ac:dyDescent="0.2">
      <c r="A2" s="246" t="s">
        <v>44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</row>
    <row r="3" spans="1:17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4" spans="1:17" s="15" customFormat="1" ht="30" customHeight="1" x14ac:dyDescent="0.2">
      <c r="A4" s="245" t="s">
        <v>74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</row>
    <row r="5" spans="1:17" ht="25.5" customHeight="1" x14ac:dyDescent="0.2">
      <c r="A5" s="246"/>
      <c r="G5" s="247" t="s">
        <v>54</v>
      </c>
      <c r="H5" s="247"/>
      <c r="I5" s="247"/>
      <c r="J5" s="247"/>
      <c r="K5" s="247"/>
      <c r="M5" s="247" t="str">
        <f>'درآمد سرمایه گذاری در سهام'!$M$5</f>
        <v>از ابتدای سال مالی تا پایان ماه</v>
      </c>
      <c r="N5" s="247"/>
      <c r="O5" s="247"/>
      <c r="P5" s="247"/>
      <c r="Q5" s="247"/>
    </row>
    <row r="6" spans="1:17" ht="38.25" customHeight="1" x14ac:dyDescent="0.2">
      <c r="A6" s="246"/>
      <c r="C6" s="282" t="s">
        <v>31</v>
      </c>
      <c r="D6" s="282"/>
      <c r="E6" s="5" t="s">
        <v>75</v>
      </c>
      <c r="G6" s="6" t="s">
        <v>76</v>
      </c>
      <c r="H6" s="27"/>
      <c r="I6" s="6" t="s">
        <v>72</v>
      </c>
      <c r="J6" s="27"/>
      <c r="K6" s="6" t="s">
        <v>77</v>
      </c>
      <c r="M6" s="6" t="s">
        <v>76</v>
      </c>
      <c r="N6" s="27"/>
      <c r="O6" s="6" t="s">
        <v>72</v>
      </c>
      <c r="P6" s="27"/>
      <c r="Q6" s="6" t="s">
        <v>77</v>
      </c>
    </row>
    <row r="7" spans="1:17" s="159" customFormat="1" ht="27.95" customHeight="1" x14ac:dyDescent="0.2">
      <c r="A7" s="125" t="s">
        <v>137</v>
      </c>
      <c r="C7" s="55" t="s">
        <v>145</v>
      </c>
      <c r="D7" s="118"/>
      <c r="E7" s="43">
        <v>18</v>
      </c>
      <c r="F7" s="44"/>
      <c r="G7" s="84">
        <v>7670918</v>
      </c>
      <c r="H7" s="44"/>
      <c r="I7" s="43">
        <v>0</v>
      </c>
      <c r="J7" s="44"/>
      <c r="K7" s="43">
        <v>7670918</v>
      </c>
      <c r="L7" s="44"/>
      <c r="M7" s="43">
        <v>7670918</v>
      </c>
      <c r="N7" s="44"/>
      <c r="O7" s="43">
        <v>0</v>
      </c>
      <c r="P7" s="44"/>
      <c r="Q7" s="43">
        <v>7670918</v>
      </c>
    </row>
    <row r="8" spans="1:17" s="160" customFormat="1" ht="27.95" customHeight="1" thickBot="1" x14ac:dyDescent="0.25">
      <c r="A8" s="116" t="s">
        <v>10</v>
      </c>
      <c r="C8" s="161"/>
      <c r="D8" s="25"/>
      <c r="E8" s="138"/>
      <c r="F8" s="46"/>
      <c r="G8" s="45">
        <f>SUM(G7:G7)</f>
        <v>7670918</v>
      </c>
      <c r="H8" s="46"/>
      <c r="I8" s="45">
        <v>0</v>
      </c>
      <c r="J8" s="46"/>
      <c r="K8" s="45">
        <f>SUM(K7:K7)</f>
        <v>7670918</v>
      </c>
      <c r="L8" s="46"/>
      <c r="M8" s="45">
        <f>SUM(M7:M7)</f>
        <v>7670918</v>
      </c>
      <c r="N8" s="46"/>
      <c r="O8" s="45">
        <v>0</v>
      </c>
      <c r="P8" s="46"/>
      <c r="Q8" s="45">
        <f>SUM(Q7:Q7)</f>
        <v>7670918</v>
      </c>
    </row>
    <row r="9" spans="1:17" ht="30" customHeight="1" thickTop="1" x14ac:dyDescent="0.2"/>
  </sheetData>
  <mergeCells count="8">
    <mergeCell ref="A1:Q1"/>
    <mergeCell ref="A2:Q2"/>
    <mergeCell ref="A3:Q3"/>
    <mergeCell ref="A5:A6"/>
    <mergeCell ref="G5:K5"/>
    <mergeCell ref="M5:Q5"/>
    <mergeCell ref="C6:D6"/>
    <mergeCell ref="A4:Q4"/>
  </mergeCells>
  <pageMargins left="0.39" right="0.39" top="0.39" bottom="0.39" header="0" footer="0"/>
  <pageSetup scale="8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-0.249977111117893"/>
    <pageSetUpPr fitToPage="1"/>
  </sheetPr>
  <dimension ref="A1:AA22"/>
  <sheetViews>
    <sheetView rightToLeft="1" view="pageBreakPreview" zoomScaleNormal="100" zoomScaleSheetLayoutView="100" workbookViewId="0">
      <selection activeCell="T1" sqref="T1"/>
    </sheetView>
  </sheetViews>
  <sheetFormatPr defaultRowHeight="30" customHeight="1" x14ac:dyDescent="0.2"/>
  <cols>
    <col min="1" max="1" width="27.85546875" style="14" bestFit="1" customWidth="1"/>
    <col min="2" max="2" width="1.28515625" style="14" customWidth="1"/>
    <col min="3" max="3" width="12.85546875" style="14" bestFit="1" customWidth="1"/>
    <col min="4" max="4" width="1.28515625" style="14" customWidth="1"/>
    <col min="5" max="5" width="19.7109375" style="14" bestFit="1" customWidth="1"/>
    <col min="6" max="6" width="1.28515625" style="14" customWidth="1"/>
    <col min="7" max="7" width="20.140625" style="14" bestFit="1" customWidth="1"/>
    <col min="8" max="8" width="1.28515625" style="14" customWidth="1"/>
    <col min="9" max="9" width="16.5703125" style="14" customWidth="1"/>
    <col min="10" max="10" width="1.28515625" style="14" customWidth="1"/>
    <col min="11" max="11" width="12.85546875" style="14" bestFit="1" customWidth="1"/>
    <col min="12" max="12" width="1.28515625" style="14" customWidth="1"/>
    <col min="13" max="13" width="19.7109375" style="14" bestFit="1" customWidth="1"/>
    <col min="14" max="14" width="1.28515625" style="14" customWidth="1"/>
    <col min="15" max="15" width="20.140625" style="14" bestFit="1" customWidth="1"/>
    <col min="16" max="16" width="1.28515625" style="14" customWidth="1"/>
    <col min="17" max="17" width="14.28515625" style="14" customWidth="1"/>
    <col min="18" max="18" width="6" style="14" customWidth="1"/>
    <col min="19" max="19" width="0.28515625" style="14" customWidth="1"/>
    <col min="20" max="20" width="23.42578125" style="38" bestFit="1" customWidth="1"/>
    <col min="21" max="21" width="11.140625" style="147" bestFit="1" customWidth="1"/>
    <col min="22" max="23" width="13.42578125" style="38" bestFit="1" customWidth="1"/>
    <col min="24" max="24" width="9.85546875" style="38" bestFit="1" customWidth="1"/>
    <col min="25" max="25" width="13.42578125" style="38" bestFit="1" customWidth="1"/>
    <col min="26" max="26" width="22.7109375" style="38" bestFit="1" customWidth="1"/>
    <col min="27" max="27" width="16" style="23" bestFit="1" customWidth="1"/>
    <col min="28" max="16384" width="9.140625" style="14"/>
  </cols>
  <sheetData>
    <row r="1" spans="1:27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T1" s="39"/>
      <c r="U1" s="56"/>
      <c r="V1" s="39"/>
      <c r="W1" s="39"/>
      <c r="X1" s="39"/>
      <c r="Y1" s="39"/>
      <c r="Z1" s="39"/>
    </row>
    <row r="2" spans="1:27" ht="30" customHeight="1" x14ac:dyDescent="0.2">
      <c r="A2" s="246" t="s">
        <v>44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T2" s="40"/>
      <c r="U2" s="41"/>
      <c r="V2" s="41"/>
      <c r="W2" s="41"/>
      <c r="X2" s="41"/>
      <c r="Y2" s="41"/>
      <c r="Z2" s="41"/>
      <c r="AA2" s="148"/>
    </row>
    <row r="3" spans="1:27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T3" s="40"/>
      <c r="U3" s="41"/>
      <c r="V3" s="41"/>
      <c r="W3" s="41"/>
      <c r="X3" s="41"/>
      <c r="Y3" s="41"/>
      <c r="Z3" s="41"/>
      <c r="AA3" s="148"/>
    </row>
    <row r="4" spans="1:27" s="15" customFormat="1" ht="30" customHeight="1" x14ac:dyDescent="0.2">
      <c r="A4" s="245" t="s">
        <v>83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T4" s="40"/>
      <c r="U4" s="41"/>
      <c r="V4" s="41"/>
      <c r="W4" s="41"/>
      <c r="X4" s="41"/>
      <c r="Y4" s="41"/>
      <c r="Z4" s="41"/>
      <c r="AA4" s="148"/>
    </row>
    <row r="5" spans="1:27" ht="36" customHeight="1" x14ac:dyDescent="0.2">
      <c r="A5" s="19"/>
      <c r="C5" s="247" t="s">
        <v>54</v>
      </c>
      <c r="D5" s="247"/>
      <c r="E5" s="247"/>
      <c r="F5" s="247"/>
      <c r="G5" s="247"/>
      <c r="H5" s="247"/>
      <c r="I5" s="247"/>
      <c r="K5" s="247" t="str">
        <f>'درآمد سرمایه گذاری در سهام'!$M$5</f>
        <v>از ابتدای سال مالی تا پایان ماه</v>
      </c>
      <c r="L5" s="247"/>
      <c r="M5" s="247"/>
      <c r="N5" s="247"/>
      <c r="O5" s="247"/>
      <c r="P5" s="247"/>
      <c r="Q5" s="247"/>
      <c r="R5" s="247"/>
      <c r="T5" s="40"/>
      <c r="U5" s="41"/>
      <c r="V5" s="41"/>
      <c r="W5" s="41"/>
      <c r="X5" s="41"/>
      <c r="Y5" s="41"/>
      <c r="Z5" s="41"/>
      <c r="AA5" s="148"/>
    </row>
    <row r="6" spans="1:27" ht="38.25" customHeight="1" x14ac:dyDescent="0.2">
      <c r="A6" s="19"/>
      <c r="C6" s="6" t="s">
        <v>4</v>
      </c>
      <c r="D6" s="27"/>
      <c r="E6" s="6" t="s">
        <v>6</v>
      </c>
      <c r="F6" s="27"/>
      <c r="G6" s="6" t="s">
        <v>81</v>
      </c>
      <c r="H6" s="27"/>
      <c r="I6" s="6" t="s">
        <v>84</v>
      </c>
      <c r="K6" s="6" t="s">
        <v>4</v>
      </c>
      <c r="L6" s="27"/>
      <c r="M6" s="6" t="s">
        <v>6</v>
      </c>
      <c r="N6" s="27"/>
      <c r="O6" s="6" t="s">
        <v>81</v>
      </c>
      <c r="P6" s="27"/>
      <c r="Q6" s="264" t="s">
        <v>84</v>
      </c>
      <c r="R6" s="264"/>
      <c r="T6" s="40"/>
      <c r="U6" s="41"/>
      <c r="V6" s="41"/>
      <c r="W6" s="41"/>
      <c r="X6" s="41"/>
      <c r="Y6" s="41"/>
      <c r="Z6" s="41"/>
      <c r="AA6" s="148"/>
    </row>
    <row r="7" spans="1:27" ht="30" customHeight="1" x14ac:dyDescent="0.2">
      <c r="A7" s="125" t="s">
        <v>126</v>
      </c>
      <c r="B7" s="156"/>
      <c r="C7" s="112">
        <v>179</v>
      </c>
      <c r="D7" s="156"/>
      <c r="E7" s="112">
        <v>3085392</v>
      </c>
      <c r="F7" s="156"/>
      <c r="G7" s="112">
        <v>2605917</v>
      </c>
      <c r="H7" s="156"/>
      <c r="I7" s="112">
        <f>E7-G7</f>
        <v>479475</v>
      </c>
      <c r="J7" s="156"/>
      <c r="K7" s="112">
        <v>179</v>
      </c>
      <c r="L7" s="23"/>
      <c r="M7" s="112">
        <v>3085392</v>
      </c>
      <c r="N7" s="23"/>
      <c r="O7" s="112">
        <v>2605917</v>
      </c>
      <c r="P7" s="23"/>
      <c r="Q7" s="285">
        <f>M7-O7</f>
        <v>479475</v>
      </c>
      <c r="R7" s="285"/>
      <c r="T7" s="40"/>
      <c r="U7" s="41"/>
      <c r="V7" s="41"/>
      <c r="W7" s="41"/>
      <c r="X7" s="41"/>
      <c r="Y7" s="41"/>
      <c r="Z7" s="41"/>
      <c r="AA7" s="148"/>
    </row>
    <row r="8" spans="1:27" ht="30" customHeight="1" x14ac:dyDescent="0.2">
      <c r="A8" s="125" t="s">
        <v>158</v>
      </c>
      <c r="B8" s="156"/>
      <c r="C8" s="24">
        <v>10000</v>
      </c>
      <c r="D8" s="156"/>
      <c r="E8" s="24">
        <v>106174480</v>
      </c>
      <c r="F8" s="156"/>
      <c r="G8" s="24">
        <v>104907261</v>
      </c>
      <c r="H8" s="156"/>
      <c r="I8" s="24">
        <f t="shared" ref="I8:I19" si="0">E8-G8</f>
        <v>1267219</v>
      </c>
      <c r="J8" s="156"/>
      <c r="K8" s="24">
        <v>10000</v>
      </c>
      <c r="L8" s="23"/>
      <c r="M8" s="24">
        <v>106174480</v>
      </c>
      <c r="N8" s="23"/>
      <c r="O8" s="24">
        <v>104907261</v>
      </c>
      <c r="P8" s="23"/>
      <c r="Q8" s="283">
        <f t="shared" ref="Q8:Q12" si="1">M8-O8</f>
        <v>1267219</v>
      </c>
      <c r="R8" s="283"/>
      <c r="T8" s="40"/>
      <c r="U8" s="41"/>
      <c r="V8" s="41"/>
      <c r="W8" s="41"/>
      <c r="X8" s="41"/>
      <c r="Y8" s="41"/>
      <c r="Z8" s="41"/>
      <c r="AA8" s="39"/>
    </row>
    <row r="9" spans="1:27" ht="30" customHeight="1" x14ac:dyDescent="0.2">
      <c r="A9" s="125" t="s">
        <v>160</v>
      </c>
      <c r="B9" s="156"/>
      <c r="C9" s="24">
        <v>290845</v>
      </c>
      <c r="D9" s="156"/>
      <c r="E9" s="24">
        <v>6203433005</v>
      </c>
      <c r="F9" s="156"/>
      <c r="G9" s="24">
        <v>6050448535</v>
      </c>
      <c r="H9" s="156"/>
      <c r="I9" s="24">
        <f t="shared" si="0"/>
        <v>152984470</v>
      </c>
      <c r="J9" s="156"/>
      <c r="K9" s="24">
        <v>290845</v>
      </c>
      <c r="L9" s="23"/>
      <c r="M9" s="24">
        <v>6203433005</v>
      </c>
      <c r="N9" s="23"/>
      <c r="O9" s="24">
        <v>5999995652</v>
      </c>
      <c r="P9" s="23"/>
      <c r="Q9" s="283">
        <f t="shared" si="1"/>
        <v>203437353</v>
      </c>
      <c r="R9" s="283"/>
      <c r="T9" s="147"/>
      <c r="AA9" s="58"/>
    </row>
    <row r="10" spans="1:27" s="22" customFormat="1" ht="30" customHeight="1" x14ac:dyDescent="0.25">
      <c r="A10" s="125" t="s">
        <v>159</v>
      </c>
      <c r="B10" s="156"/>
      <c r="C10" s="24">
        <v>36233</v>
      </c>
      <c r="D10" s="156"/>
      <c r="E10" s="24">
        <v>669383633</v>
      </c>
      <c r="F10" s="156"/>
      <c r="G10" s="24">
        <v>641848365</v>
      </c>
      <c r="H10" s="156"/>
      <c r="I10" s="24">
        <f t="shared" si="0"/>
        <v>27535268</v>
      </c>
      <c r="J10" s="156"/>
      <c r="K10" s="24">
        <v>36233</v>
      </c>
      <c r="L10" s="23"/>
      <c r="M10" s="24">
        <v>669383633</v>
      </c>
      <c r="N10" s="23"/>
      <c r="O10" s="24">
        <v>641848365</v>
      </c>
      <c r="P10" s="23"/>
      <c r="Q10" s="283">
        <f t="shared" si="1"/>
        <v>27535268</v>
      </c>
      <c r="R10" s="283"/>
      <c r="T10" s="147"/>
      <c r="U10" s="147"/>
      <c r="V10" s="38"/>
      <c r="W10" s="38"/>
      <c r="X10" s="38"/>
      <c r="Y10" s="38"/>
      <c r="Z10" s="38"/>
      <c r="AA10" s="25"/>
    </row>
    <row r="11" spans="1:27" ht="30" customHeight="1" x14ac:dyDescent="0.2">
      <c r="A11" s="125" t="s">
        <v>129</v>
      </c>
      <c r="B11" s="156"/>
      <c r="C11" s="24">
        <v>98</v>
      </c>
      <c r="D11" s="156"/>
      <c r="E11" s="24">
        <v>979040</v>
      </c>
      <c r="F11" s="156"/>
      <c r="G11" s="24">
        <v>669945</v>
      </c>
      <c r="H11" s="156"/>
      <c r="I11" s="24">
        <f t="shared" si="0"/>
        <v>309095</v>
      </c>
      <c r="J11" s="156"/>
      <c r="K11" s="24">
        <v>98</v>
      </c>
      <c r="L11" s="23"/>
      <c r="M11" s="24">
        <v>979040</v>
      </c>
      <c r="N11" s="23"/>
      <c r="O11" s="24">
        <v>669945</v>
      </c>
      <c r="P11" s="23"/>
      <c r="Q11" s="283">
        <f t="shared" si="1"/>
        <v>309095</v>
      </c>
      <c r="R11" s="283"/>
      <c r="T11" s="147"/>
    </row>
    <row r="12" spans="1:27" ht="30" customHeight="1" x14ac:dyDescent="0.2">
      <c r="A12" s="125" t="s">
        <v>128</v>
      </c>
      <c r="B12" s="156"/>
      <c r="C12" s="24">
        <v>5120</v>
      </c>
      <c r="D12" s="156"/>
      <c r="E12" s="24">
        <v>19289341</v>
      </c>
      <c r="F12" s="156"/>
      <c r="G12" s="24">
        <v>16880928</v>
      </c>
      <c r="H12" s="156"/>
      <c r="I12" s="24">
        <f t="shared" si="0"/>
        <v>2408413</v>
      </c>
      <c r="J12" s="156"/>
      <c r="K12" s="24">
        <v>5120</v>
      </c>
      <c r="L12" s="23"/>
      <c r="M12" s="24">
        <v>19289341</v>
      </c>
      <c r="N12" s="23"/>
      <c r="O12" s="24">
        <v>16880928</v>
      </c>
      <c r="P12" s="23"/>
      <c r="Q12" s="283">
        <f t="shared" si="1"/>
        <v>2408413</v>
      </c>
      <c r="R12" s="283"/>
    </row>
    <row r="13" spans="1:27" ht="30" customHeight="1" x14ac:dyDescent="0.2">
      <c r="A13" s="125" t="s">
        <v>137</v>
      </c>
      <c r="B13" s="156"/>
      <c r="C13" s="24">
        <v>15000</v>
      </c>
      <c r="D13" s="156"/>
      <c r="E13" s="24">
        <v>14997281250</v>
      </c>
      <c r="F13" s="156"/>
      <c r="G13" s="24">
        <v>14732669812</v>
      </c>
      <c r="H13" s="156"/>
      <c r="I13" s="24">
        <f t="shared" si="0"/>
        <v>264611438</v>
      </c>
      <c r="J13" s="156"/>
      <c r="K13" s="24">
        <v>15000</v>
      </c>
      <c r="L13" s="23"/>
      <c r="M13" s="24">
        <v>14997281250</v>
      </c>
      <c r="N13" s="23"/>
      <c r="O13" s="24">
        <v>14732669812</v>
      </c>
      <c r="P13" s="23"/>
      <c r="Q13" s="283">
        <f t="shared" ref="Q13:Q19" si="2">M13-O13</f>
        <v>264611438</v>
      </c>
      <c r="R13" s="283"/>
    </row>
    <row r="14" spans="1:27" ht="30" customHeight="1" x14ac:dyDescent="0.2">
      <c r="A14" s="125" t="s">
        <v>136</v>
      </c>
      <c r="B14" s="156"/>
      <c r="C14" s="24">
        <v>13043</v>
      </c>
      <c r="D14" s="156"/>
      <c r="E14" s="24">
        <v>8709058317</v>
      </c>
      <c r="F14" s="156"/>
      <c r="G14" s="24">
        <v>8650709068</v>
      </c>
      <c r="H14" s="156"/>
      <c r="I14" s="24">
        <f t="shared" si="0"/>
        <v>58349249</v>
      </c>
      <c r="J14" s="156"/>
      <c r="K14" s="24">
        <v>13043</v>
      </c>
      <c r="L14" s="23"/>
      <c r="M14" s="24">
        <v>8709058317</v>
      </c>
      <c r="N14" s="23"/>
      <c r="O14" s="24">
        <v>8650709068</v>
      </c>
      <c r="P14" s="23"/>
      <c r="Q14" s="283">
        <f t="shared" si="2"/>
        <v>58349249</v>
      </c>
      <c r="R14" s="283"/>
    </row>
    <row r="15" spans="1:27" ht="30" customHeight="1" x14ac:dyDescent="0.2">
      <c r="A15" s="125" t="s">
        <v>110</v>
      </c>
      <c r="B15" s="156"/>
      <c r="C15" s="24">
        <v>20340</v>
      </c>
      <c r="D15" s="156"/>
      <c r="E15" s="24">
        <v>11529266142</v>
      </c>
      <c r="F15" s="156"/>
      <c r="G15" s="24">
        <v>11494700287</v>
      </c>
      <c r="H15" s="156"/>
      <c r="I15" s="24">
        <f t="shared" si="0"/>
        <v>34565855</v>
      </c>
      <c r="J15" s="156"/>
      <c r="K15" s="24">
        <v>20340</v>
      </c>
      <c r="L15" s="23"/>
      <c r="M15" s="24">
        <v>11529266142</v>
      </c>
      <c r="N15" s="23"/>
      <c r="O15" s="24">
        <v>11494305258</v>
      </c>
      <c r="P15" s="23"/>
      <c r="Q15" s="283">
        <f t="shared" si="2"/>
        <v>34960884</v>
      </c>
      <c r="R15" s="283"/>
    </row>
    <row r="16" spans="1:27" ht="30" customHeight="1" x14ac:dyDescent="0.2">
      <c r="A16" s="125" t="s">
        <v>134</v>
      </c>
      <c r="B16" s="156"/>
      <c r="C16" s="24">
        <v>20840</v>
      </c>
      <c r="D16" s="156"/>
      <c r="E16" s="24">
        <v>16266422376</v>
      </c>
      <c r="F16" s="156"/>
      <c r="G16" s="24">
        <v>16109280498</v>
      </c>
      <c r="H16" s="156"/>
      <c r="I16" s="24">
        <f t="shared" si="0"/>
        <v>157141878</v>
      </c>
      <c r="J16" s="156"/>
      <c r="K16" s="24">
        <v>20840</v>
      </c>
      <c r="L16" s="23"/>
      <c r="M16" s="24">
        <v>16266422376</v>
      </c>
      <c r="N16" s="23"/>
      <c r="O16" s="24">
        <v>16109280498</v>
      </c>
      <c r="P16" s="23"/>
      <c r="Q16" s="283">
        <f t="shared" si="2"/>
        <v>157141878</v>
      </c>
      <c r="R16" s="283"/>
    </row>
    <row r="17" spans="1:18" ht="30" customHeight="1" x14ac:dyDescent="0.2">
      <c r="A17" s="125" t="s">
        <v>135</v>
      </c>
      <c r="B17" s="156"/>
      <c r="C17" s="24">
        <v>21410</v>
      </c>
      <c r="D17" s="156"/>
      <c r="E17" s="24">
        <v>11928131934</v>
      </c>
      <c r="F17" s="156"/>
      <c r="G17" s="24">
        <v>11864906207</v>
      </c>
      <c r="H17" s="156"/>
      <c r="I17" s="24">
        <f t="shared" si="0"/>
        <v>63225727</v>
      </c>
      <c r="J17" s="156"/>
      <c r="K17" s="24">
        <v>21410</v>
      </c>
      <c r="L17" s="23"/>
      <c r="M17" s="24">
        <v>11928131934</v>
      </c>
      <c r="N17" s="23"/>
      <c r="O17" s="24">
        <v>11864906207</v>
      </c>
      <c r="P17" s="23"/>
      <c r="Q17" s="283">
        <f t="shared" si="2"/>
        <v>63225727</v>
      </c>
      <c r="R17" s="283"/>
    </row>
    <row r="18" spans="1:18" ht="30" customHeight="1" x14ac:dyDescent="0.2">
      <c r="A18" s="125" t="s">
        <v>133</v>
      </c>
      <c r="B18" s="156"/>
      <c r="C18" s="24">
        <v>20385</v>
      </c>
      <c r="D18" s="156"/>
      <c r="E18" s="24">
        <v>11855805246</v>
      </c>
      <c r="F18" s="156"/>
      <c r="G18" s="24">
        <v>11837031889</v>
      </c>
      <c r="H18" s="156"/>
      <c r="I18" s="24">
        <f t="shared" si="0"/>
        <v>18773357</v>
      </c>
      <c r="J18" s="156"/>
      <c r="K18" s="24">
        <v>20385</v>
      </c>
      <c r="L18" s="23"/>
      <c r="M18" s="24">
        <v>11855805246</v>
      </c>
      <c r="N18" s="23"/>
      <c r="O18" s="24">
        <v>11837031889</v>
      </c>
      <c r="P18" s="23"/>
      <c r="Q18" s="283">
        <f t="shared" si="2"/>
        <v>18773357</v>
      </c>
      <c r="R18" s="283"/>
    </row>
    <row r="19" spans="1:18" ht="30" customHeight="1" x14ac:dyDescent="0.2">
      <c r="A19" s="125" t="s">
        <v>132</v>
      </c>
      <c r="B19" s="156"/>
      <c r="C19" s="24">
        <v>22842</v>
      </c>
      <c r="D19" s="156"/>
      <c r="E19" s="24">
        <v>13882906647</v>
      </c>
      <c r="F19" s="156"/>
      <c r="G19" s="24">
        <v>13823828421</v>
      </c>
      <c r="H19" s="156"/>
      <c r="I19" s="24">
        <f t="shared" si="0"/>
        <v>59078226</v>
      </c>
      <c r="J19" s="156"/>
      <c r="K19" s="24">
        <v>22842</v>
      </c>
      <c r="L19" s="23"/>
      <c r="M19" s="24">
        <v>13882906647</v>
      </c>
      <c r="N19" s="23"/>
      <c r="O19" s="24">
        <v>13823828421</v>
      </c>
      <c r="P19" s="23"/>
      <c r="Q19" s="283">
        <f t="shared" si="2"/>
        <v>59078226</v>
      </c>
      <c r="R19" s="283"/>
    </row>
    <row r="20" spans="1:18" ht="30" customHeight="1" thickBot="1" x14ac:dyDescent="0.3">
      <c r="A20" s="155" t="s">
        <v>10</v>
      </c>
      <c r="B20" s="65"/>
      <c r="C20" s="69">
        <f>SUM(C7:C19)</f>
        <v>476335</v>
      </c>
      <c r="D20" s="85"/>
      <c r="E20" s="69">
        <f>SUM(E7:E19)</f>
        <v>96171216803</v>
      </c>
      <c r="F20" s="85"/>
      <c r="G20" s="69">
        <f>SUM(G7:G19)</f>
        <v>95330487133</v>
      </c>
      <c r="H20" s="85"/>
      <c r="I20" s="69">
        <f>SUM(I7:I19)</f>
        <v>840729670</v>
      </c>
      <c r="J20" s="85"/>
      <c r="K20" s="69">
        <f>SUM(K7:K19)</f>
        <v>476335</v>
      </c>
      <c r="L20" s="85"/>
      <c r="M20" s="69">
        <f>SUM(M7:M19)</f>
        <v>96171216803</v>
      </c>
      <c r="N20" s="85"/>
      <c r="O20" s="69">
        <f>SUM(O7:O19)</f>
        <v>95279639221</v>
      </c>
      <c r="P20" s="85"/>
      <c r="Q20" s="284">
        <f>SUM(Q7:R19)</f>
        <v>891577582</v>
      </c>
      <c r="R20" s="284"/>
    </row>
    <row r="21" spans="1:18" ht="30" customHeight="1" thickTop="1" x14ac:dyDescent="0.2"/>
    <row r="22" spans="1:18" ht="30" customHeight="1" x14ac:dyDescent="0.2">
      <c r="M22" s="36"/>
      <c r="O22" s="36"/>
    </row>
  </sheetData>
  <mergeCells count="21">
    <mergeCell ref="Q19:R19"/>
    <mergeCell ref="A1:R1"/>
    <mergeCell ref="Q20:R20"/>
    <mergeCell ref="A2:R2"/>
    <mergeCell ref="A3:R3"/>
    <mergeCell ref="A4:R4"/>
    <mergeCell ref="C5:I5"/>
    <mergeCell ref="K5:R5"/>
    <mergeCell ref="Q6:R6"/>
    <mergeCell ref="Q7:R7"/>
    <mergeCell ref="Q8:R8"/>
    <mergeCell ref="Q12:R12"/>
    <mergeCell ref="Q9:R9"/>
    <mergeCell ref="Q10:R10"/>
    <mergeCell ref="Q11:R11"/>
    <mergeCell ref="Q16:R16"/>
    <mergeCell ref="Q13:R13"/>
    <mergeCell ref="Q14:R14"/>
    <mergeCell ref="Q15:R15"/>
    <mergeCell ref="Q17:R17"/>
    <mergeCell ref="Q18:R18"/>
  </mergeCells>
  <pageMargins left="0.39" right="0.39" top="0.39" bottom="0.39" header="0" footer="0"/>
  <pageSetup scale="7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-0.249977111117893"/>
    <pageSetUpPr fitToPage="1"/>
  </sheetPr>
  <dimension ref="A1:AA13"/>
  <sheetViews>
    <sheetView rightToLeft="1" view="pageBreakPreview" zoomScaleNormal="100" zoomScaleSheetLayoutView="100" workbookViewId="0">
      <selection activeCell="E15" sqref="E15"/>
    </sheetView>
  </sheetViews>
  <sheetFormatPr defaultRowHeight="30" customHeight="1" x14ac:dyDescent="0.2"/>
  <cols>
    <col min="1" max="1" width="28.5703125" style="14" bestFit="1" customWidth="1"/>
    <col min="2" max="2" width="1.28515625" style="14" customWidth="1"/>
    <col min="3" max="3" width="11.7109375" style="14" bestFit="1" customWidth="1"/>
    <col min="4" max="4" width="1.28515625" style="14" customWidth="1"/>
    <col min="5" max="5" width="16.85546875" style="14" bestFit="1" customWidth="1"/>
    <col min="6" max="6" width="1.28515625" style="14" customWidth="1"/>
    <col min="7" max="7" width="17" style="14" customWidth="1"/>
    <col min="8" max="8" width="1.28515625" style="14" customWidth="1"/>
    <col min="9" max="9" width="22" style="14" bestFit="1" customWidth="1"/>
    <col min="10" max="10" width="1.28515625" style="14" customWidth="1"/>
    <col min="11" max="11" width="13.7109375" style="14" customWidth="1"/>
    <col min="12" max="12" width="0.7109375" style="14" customWidth="1"/>
    <col min="13" max="13" width="20.5703125" style="14" bestFit="1" customWidth="1"/>
    <col min="14" max="14" width="1.28515625" style="14" customWidth="1"/>
    <col min="15" max="15" width="20.42578125" style="14" bestFit="1" customWidth="1"/>
    <col min="16" max="16" width="0.7109375" style="14" customWidth="1"/>
    <col min="17" max="17" width="20.7109375" style="14" customWidth="1"/>
    <col min="18" max="18" width="1.28515625" style="14" customWidth="1"/>
    <col min="19" max="19" width="0.28515625" style="14" customWidth="1"/>
    <col min="20" max="20" width="9.140625" style="14"/>
    <col min="21" max="21" width="14.7109375" style="14" bestFit="1" customWidth="1"/>
    <col min="22" max="22" width="9.85546875" style="14" bestFit="1" customWidth="1"/>
    <col min="23" max="23" width="15.85546875" style="148" bestFit="1" customWidth="1"/>
    <col min="24" max="24" width="15.85546875" style="14" customWidth="1"/>
    <col min="25" max="25" width="10.85546875" style="14" customWidth="1"/>
    <col min="26" max="26" width="12.28515625" style="14" customWidth="1"/>
    <col min="27" max="27" width="14" style="14" bestFit="1" customWidth="1"/>
    <col min="28" max="16384" width="9.140625" style="14"/>
  </cols>
  <sheetData>
    <row r="1" spans="1:27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</row>
    <row r="2" spans="1:27" ht="30" customHeight="1" x14ac:dyDescent="0.2">
      <c r="A2" s="246" t="s">
        <v>44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</row>
    <row r="3" spans="1:27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</row>
    <row r="4" spans="1:27" s="15" customFormat="1" ht="30" customHeight="1" x14ac:dyDescent="0.2">
      <c r="A4" s="245" t="s">
        <v>79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W4" s="149"/>
    </row>
    <row r="5" spans="1:27" ht="25.5" customHeight="1" x14ac:dyDescent="0.2">
      <c r="A5" s="246"/>
      <c r="C5" s="247" t="s">
        <v>54</v>
      </c>
      <c r="D5" s="247"/>
      <c r="E5" s="247"/>
      <c r="F5" s="247"/>
      <c r="G5" s="247"/>
      <c r="H5" s="247"/>
      <c r="I5" s="247"/>
      <c r="K5" s="247" t="str">
        <f>'درآمد سرمایه گذاری در سهام'!$M$5</f>
        <v>از ابتدای سال مالی تا پایان ماه</v>
      </c>
      <c r="L5" s="247"/>
      <c r="M5" s="247"/>
      <c r="N5" s="247"/>
      <c r="O5" s="247"/>
      <c r="P5" s="247"/>
      <c r="Q5" s="247"/>
      <c r="R5" s="247"/>
    </row>
    <row r="6" spans="1:27" ht="33.75" customHeight="1" x14ac:dyDescent="0.2">
      <c r="A6" s="246"/>
      <c r="C6" s="6" t="s">
        <v>4</v>
      </c>
      <c r="D6" s="27"/>
      <c r="E6" s="6" t="s">
        <v>80</v>
      </c>
      <c r="F6" s="27"/>
      <c r="G6" s="6" t="s">
        <v>81</v>
      </c>
      <c r="H6" s="27"/>
      <c r="I6" s="6" t="s">
        <v>82</v>
      </c>
      <c r="K6" s="6" t="s">
        <v>4</v>
      </c>
      <c r="L6" s="27"/>
      <c r="M6" s="6" t="s">
        <v>80</v>
      </c>
      <c r="N6" s="27"/>
      <c r="O6" s="6" t="s">
        <v>81</v>
      </c>
      <c r="P6" s="27"/>
      <c r="Q6" s="264" t="s">
        <v>82</v>
      </c>
      <c r="R6" s="264"/>
      <c r="T6" s="287"/>
      <c r="U6" s="287"/>
      <c r="V6" s="287"/>
      <c r="W6" s="150"/>
      <c r="X6" s="38"/>
      <c r="Y6" s="38"/>
      <c r="Z6" s="38"/>
      <c r="AA6" s="38"/>
    </row>
    <row r="7" spans="1:27" customFormat="1" ht="30" customHeight="1" x14ac:dyDescent="0.2">
      <c r="A7" s="4" t="s">
        <v>147</v>
      </c>
      <c r="C7" s="140">
        <v>9788</v>
      </c>
      <c r="D7" s="141"/>
      <c r="E7" s="142">
        <v>5666224812</v>
      </c>
      <c r="F7" s="141"/>
      <c r="G7" s="140">
        <v>5644081540</v>
      </c>
      <c r="H7" s="141"/>
      <c r="I7" s="140">
        <f>E7-G7</f>
        <v>22143272</v>
      </c>
      <c r="J7" s="141"/>
      <c r="K7" s="140">
        <v>9788</v>
      </c>
      <c r="L7" s="141"/>
      <c r="M7" s="140">
        <v>5666224812</v>
      </c>
      <c r="N7" s="141"/>
      <c r="O7" s="140">
        <v>5644081540</v>
      </c>
      <c r="P7" s="141"/>
      <c r="Q7" s="289">
        <v>22143272</v>
      </c>
      <c r="R7" s="289"/>
      <c r="U7" s="35"/>
      <c r="W7" s="150"/>
    </row>
    <row r="8" spans="1:27" customFormat="1" ht="30" customHeight="1" x14ac:dyDescent="0.2">
      <c r="A8" s="4" t="s">
        <v>150</v>
      </c>
      <c r="C8" s="140">
        <v>6069</v>
      </c>
      <c r="D8" s="141"/>
      <c r="E8" s="142">
        <v>4405295397</v>
      </c>
      <c r="F8" s="141"/>
      <c r="G8" s="140">
        <v>4381678363</v>
      </c>
      <c r="H8" s="141"/>
      <c r="I8" s="140">
        <f t="shared" ref="I8:I10" si="0">E8-G8</f>
        <v>23617034</v>
      </c>
      <c r="J8" s="141"/>
      <c r="K8" s="140">
        <v>6069</v>
      </c>
      <c r="L8" s="141"/>
      <c r="M8" s="140">
        <v>4405295397</v>
      </c>
      <c r="N8" s="141"/>
      <c r="O8" s="140">
        <v>4381678363</v>
      </c>
      <c r="P8" s="141"/>
      <c r="Q8" s="289">
        <v>23617034</v>
      </c>
      <c r="R8" s="289"/>
      <c r="U8" s="35"/>
      <c r="W8" s="150"/>
    </row>
    <row r="9" spans="1:27" s="64" customFormat="1" ht="30" customHeight="1" x14ac:dyDescent="0.2">
      <c r="A9" s="143" t="s">
        <v>157</v>
      </c>
      <c r="C9" s="129">
        <v>804000</v>
      </c>
      <c r="D9" s="144"/>
      <c r="E9" s="145">
        <f>10512300000-12483352</f>
        <v>10499816648</v>
      </c>
      <c r="F9" s="144"/>
      <c r="G9" s="129">
        <v>9998068314</v>
      </c>
      <c r="H9" s="144"/>
      <c r="I9" s="129">
        <f t="shared" si="0"/>
        <v>501748334</v>
      </c>
      <c r="J9" s="144"/>
      <c r="K9" s="129">
        <v>804000</v>
      </c>
      <c r="L9" s="144"/>
      <c r="M9" s="129">
        <v>10499816648</v>
      </c>
      <c r="N9" s="144"/>
      <c r="O9" s="129">
        <v>9998068314</v>
      </c>
      <c r="P9" s="144"/>
      <c r="Q9" s="288">
        <f>M9-O9</f>
        <v>501748334</v>
      </c>
      <c r="R9" s="288"/>
      <c r="U9" s="35"/>
      <c r="W9" s="151"/>
    </row>
    <row r="10" spans="1:27" s="64" customFormat="1" ht="30" customHeight="1" x14ac:dyDescent="0.45">
      <c r="A10" s="143" t="s">
        <v>127</v>
      </c>
      <c r="C10" s="129">
        <v>111</v>
      </c>
      <c r="D10" s="144"/>
      <c r="E10" s="145">
        <f>2525250-2396-12626</f>
        <v>2510228</v>
      </c>
      <c r="F10" s="144"/>
      <c r="G10" s="129">
        <v>2129245</v>
      </c>
      <c r="H10" s="144"/>
      <c r="I10" s="129">
        <f t="shared" si="0"/>
        <v>380983</v>
      </c>
      <c r="J10" s="144"/>
      <c r="K10" s="129">
        <v>111</v>
      </c>
      <c r="L10" s="144"/>
      <c r="M10" s="129">
        <v>2510228</v>
      </c>
      <c r="N10" s="144"/>
      <c r="O10" s="129">
        <v>2129245</v>
      </c>
      <c r="P10" s="144"/>
      <c r="Q10" s="288">
        <f>M10-O10</f>
        <v>380983</v>
      </c>
      <c r="R10" s="288"/>
      <c r="U10" s="153"/>
      <c r="W10" s="151"/>
    </row>
    <row r="11" spans="1:27" s="22" customFormat="1" ht="30" customHeight="1" thickBot="1" x14ac:dyDescent="0.3">
      <c r="A11" s="13" t="s">
        <v>10</v>
      </c>
      <c r="C11" s="33">
        <f>SUM(C7:C10)</f>
        <v>819968</v>
      </c>
      <c r="D11" s="34"/>
      <c r="E11" s="33">
        <f>SUM(E7:E10)</f>
        <v>20573847085</v>
      </c>
      <c r="F11" s="34"/>
      <c r="G11" s="33">
        <f>SUM(G7:G10)</f>
        <v>20025957462</v>
      </c>
      <c r="H11" s="34"/>
      <c r="I11" s="33">
        <f>SUM(I7:I10)</f>
        <v>547889623</v>
      </c>
      <c r="J11" s="34"/>
      <c r="K11" s="33">
        <f>SUM(K7:K10)</f>
        <v>819968</v>
      </c>
      <c r="L11" s="34"/>
      <c r="M11" s="33">
        <f>SUM(M7:M10)</f>
        <v>20573847085</v>
      </c>
      <c r="N11" s="34"/>
      <c r="O11" s="33">
        <f>SUM(O7:O10)</f>
        <v>20025957462</v>
      </c>
      <c r="P11" s="34"/>
      <c r="Q11" s="286">
        <f>SUM(Q7:R10)</f>
        <v>547889623</v>
      </c>
      <c r="R11" s="286"/>
      <c r="U11" s="154"/>
      <c r="W11" s="152"/>
    </row>
    <row r="12" spans="1:27" ht="30" customHeight="1" thickTop="1" x14ac:dyDescent="0.2">
      <c r="I12" s="36"/>
    </row>
    <row r="13" spans="1:27" ht="30" customHeight="1" x14ac:dyDescent="0.2">
      <c r="O13" s="36"/>
    </row>
  </sheetData>
  <mergeCells count="14">
    <mergeCell ref="Q11:R11"/>
    <mergeCell ref="T6:V6"/>
    <mergeCell ref="A1:Q1"/>
    <mergeCell ref="A2:R2"/>
    <mergeCell ref="A3:R3"/>
    <mergeCell ref="A4:R4"/>
    <mergeCell ref="A5:A6"/>
    <mergeCell ref="C5:I5"/>
    <mergeCell ref="K5:R5"/>
    <mergeCell ref="Q6:R6"/>
    <mergeCell ref="Q10:R10"/>
    <mergeCell ref="Q7:R7"/>
    <mergeCell ref="Q8:R8"/>
    <mergeCell ref="Q9:R9"/>
  </mergeCells>
  <pageMargins left="0.39" right="0.39" top="0.39" bottom="0.39" header="0" footer="0"/>
  <pageSetup scale="7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-0.249977111117893"/>
    <pageSetUpPr fitToPage="1"/>
  </sheetPr>
  <dimension ref="A1:M20"/>
  <sheetViews>
    <sheetView rightToLeft="1" view="pageBreakPreview" zoomScaleNormal="100" zoomScaleSheetLayoutView="100" workbookViewId="0">
      <selection activeCell="N1" sqref="N1:S1048576"/>
    </sheetView>
  </sheetViews>
  <sheetFormatPr defaultRowHeight="12.75" x14ac:dyDescent="0.2"/>
  <cols>
    <col min="1" max="1" width="57.42578125" bestFit="1" customWidth="1"/>
    <col min="2" max="2" width="0.5703125" customWidth="1"/>
    <col min="3" max="3" width="19.140625" bestFit="1" customWidth="1"/>
    <col min="4" max="4" width="0.85546875" customWidth="1"/>
    <col min="5" max="5" width="16" bestFit="1" customWidth="1"/>
    <col min="6" max="6" width="1.28515625" customWidth="1"/>
    <col min="7" max="7" width="18.5703125" bestFit="1" customWidth="1"/>
    <col min="8" max="8" width="1.28515625" customWidth="1"/>
    <col min="9" max="9" width="18.28515625" bestFit="1" customWidth="1"/>
    <col min="10" max="10" width="1.28515625" customWidth="1"/>
    <col min="11" max="11" width="15.85546875" customWidth="1"/>
    <col min="12" max="12" width="1.28515625" customWidth="1"/>
    <col min="13" max="13" width="19.140625" bestFit="1" customWidth="1"/>
  </cols>
  <sheetData>
    <row r="1" spans="1:13" s="14" customFormat="1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s="14" customFormat="1" ht="30" customHeight="1" x14ac:dyDescent="0.2">
      <c r="A2" s="246" t="s">
        <v>44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</row>
    <row r="3" spans="1:13" s="14" customFormat="1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</row>
    <row r="4" spans="1:13" s="15" customFormat="1" ht="30" customHeight="1" x14ac:dyDescent="0.2">
      <c r="A4" s="245" t="s">
        <v>78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</row>
    <row r="5" spans="1:13" s="14" customFormat="1" ht="31.5" customHeight="1" x14ac:dyDescent="0.2">
      <c r="A5" s="246"/>
      <c r="C5" s="247" t="s">
        <v>54</v>
      </c>
      <c r="D5" s="247"/>
      <c r="E5" s="247"/>
      <c r="F5" s="247"/>
      <c r="G5" s="247"/>
      <c r="I5" s="247" t="str">
        <f>'درآمد سرمایه گذاری در سهام'!$M$5</f>
        <v>از ابتدای سال مالی تا پایان ماه</v>
      </c>
      <c r="J5" s="247"/>
      <c r="K5" s="247"/>
      <c r="L5" s="247"/>
      <c r="M5" s="247"/>
    </row>
    <row r="6" spans="1:13" s="14" customFormat="1" ht="30.75" customHeight="1" x14ac:dyDescent="0.2">
      <c r="A6" s="246"/>
      <c r="C6" s="6" t="s">
        <v>76</v>
      </c>
      <c r="D6" s="27"/>
      <c r="E6" s="6" t="s">
        <v>72</v>
      </c>
      <c r="F6" s="27"/>
      <c r="G6" s="6" t="s">
        <v>77</v>
      </c>
      <c r="I6" s="6" t="s">
        <v>76</v>
      </c>
      <c r="J6" s="27"/>
      <c r="K6" s="6" t="s">
        <v>72</v>
      </c>
      <c r="L6" s="27"/>
      <c r="M6" s="6" t="s">
        <v>77</v>
      </c>
    </row>
    <row r="7" spans="1:13" s="14" customFormat="1" ht="30" customHeight="1" x14ac:dyDescent="0.2">
      <c r="A7" s="4" t="s">
        <v>107</v>
      </c>
      <c r="C7" s="128">
        <v>0</v>
      </c>
      <c r="D7" s="131"/>
      <c r="E7" s="134">
        <v>0</v>
      </c>
      <c r="F7" s="131"/>
      <c r="G7" s="128">
        <f>C7+E7</f>
        <v>0</v>
      </c>
      <c r="H7" s="131"/>
      <c r="I7" s="112">
        <v>1446575342</v>
      </c>
      <c r="J7" s="23"/>
      <c r="K7" s="136">
        <v>0</v>
      </c>
      <c r="L7" s="23"/>
      <c r="M7" s="112">
        <f>I7+K7</f>
        <v>1446575342</v>
      </c>
    </row>
    <row r="8" spans="1:13" s="14" customFormat="1" ht="30" customHeight="1" x14ac:dyDescent="0.2">
      <c r="A8" s="4" t="s">
        <v>156</v>
      </c>
      <c r="C8" s="130">
        <v>2090</v>
      </c>
      <c r="D8" s="131"/>
      <c r="E8" s="135">
        <v>0</v>
      </c>
      <c r="F8" s="131"/>
      <c r="G8" s="130">
        <f t="shared" ref="G8:G15" si="0">C8+E8</f>
        <v>2090</v>
      </c>
      <c r="H8" s="131"/>
      <c r="I8" s="24">
        <v>221442</v>
      </c>
      <c r="J8" s="23"/>
      <c r="K8" s="136">
        <v>0</v>
      </c>
      <c r="L8" s="23"/>
      <c r="M8" s="24">
        <f t="shared" ref="M8:M14" si="1">I8+K8</f>
        <v>221442</v>
      </c>
    </row>
    <row r="9" spans="1:13" s="14" customFormat="1" ht="30" customHeight="1" x14ac:dyDescent="0.2">
      <c r="A9" s="4" t="s">
        <v>108</v>
      </c>
      <c r="C9" s="130">
        <v>4607049170</v>
      </c>
      <c r="D9" s="131"/>
      <c r="E9" s="137">
        <v>-19214432</v>
      </c>
      <c r="F9" s="131"/>
      <c r="G9" s="130">
        <f t="shared" si="0"/>
        <v>4587834738</v>
      </c>
      <c r="H9" s="131"/>
      <c r="I9" s="24">
        <v>13444595127</v>
      </c>
      <c r="J9" s="23"/>
      <c r="K9" s="137">
        <v>-5106414</v>
      </c>
      <c r="L9" s="23"/>
      <c r="M9" s="24">
        <f t="shared" si="1"/>
        <v>13439488713</v>
      </c>
    </row>
    <row r="10" spans="1:13" s="14" customFormat="1" ht="30" customHeight="1" x14ac:dyDescent="0.2">
      <c r="A10" s="4" t="s">
        <v>152</v>
      </c>
      <c r="C10" s="130">
        <v>1718621</v>
      </c>
      <c r="D10" s="131"/>
      <c r="E10" s="135">
        <v>0</v>
      </c>
      <c r="F10" s="131"/>
      <c r="G10" s="130">
        <f t="shared" si="0"/>
        <v>1718621</v>
      </c>
      <c r="H10" s="131"/>
      <c r="I10" s="24">
        <v>1718621</v>
      </c>
      <c r="J10" s="23"/>
      <c r="K10" s="135">
        <v>0</v>
      </c>
      <c r="L10" s="23"/>
      <c r="M10" s="24">
        <f>I10+K10</f>
        <v>1718621</v>
      </c>
    </row>
    <row r="11" spans="1:13" s="14" customFormat="1" ht="30" customHeight="1" x14ac:dyDescent="0.2">
      <c r="A11" s="4" t="s">
        <v>155</v>
      </c>
      <c r="C11" s="130">
        <v>5843996</v>
      </c>
      <c r="D11" s="131"/>
      <c r="E11" s="135">
        <v>0</v>
      </c>
      <c r="F11" s="131"/>
      <c r="G11" s="130">
        <f t="shared" si="0"/>
        <v>5843996</v>
      </c>
      <c r="H11" s="131"/>
      <c r="I11" s="24">
        <v>5843996</v>
      </c>
      <c r="J11" s="23"/>
      <c r="K11" s="135">
        <v>0</v>
      </c>
      <c r="L11" s="23"/>
      <c r="M11" s="24">
        <f t="shared" si="1"/>
        <v>5843996</v>
      </c>
    </row>
    <row r="12" spans="1:13" s="14" customFormat="1" ht="30" customHeight="1" x14ac:dyDescent="0.2">
      <c r="A12" s="4" t="s">
        <v>116</v>
      </c>
      <c r="C12" s="130">
        <v>483606540</v>
      </c>
      <c r="D12" s="131"/>
      <c r="E12" s="137">
        <v>-2774507</v>
      </c>
      <c r="F12" s="131"/>
      <c r="G12" s="130">
        <f t="shared" si="0"/>
        <v>480832033</v>
      </c>
      <c r="H12" s="131"/>
      <c r="I12" s="24">
        <v>902732208</v>
      </c>
      <c r="J12" s="23"/>
      <c r="K12" s="137">
        <v>-1316265</v>
      </c>
      <c r="L12" s="23"/>
      <c r="M12" s="24">
        <f>I12+K12</f>
        <v>901415943</v>
      </c>
    </row>
    <row r="13" spans="1:13" s="14" customFormat="1" ht="30" customHeight="1" x14ac:dyDescent="0.2">
      <c r="A13" s="4" t="s">
        <v>118</v>
      </c>
      <c r="C13" s="130">
        <v>725409810</v>
      </c>
      <c r="D13" s="131"/>
      <c r="E13" s="137">
        <v>-4139266</v>
      </c>
      <c r="F13" s="131"/>
      <c r="G13" s="130">
        <f t="shared" si="0"/>
        <v>721270544</v>
      </c>
      <c r="H13" s="131"/>
      <c r="I13" s="24">
        <v>1039754061</v>
      </c>
      <c r="J13" s="23"/>
      <c r="K13" s="137">
        <v>-4055471</v>
      </c>
      <c r="L13" s="23"/>
      <c r="M13" s="24">
        <f t="shared" si="1"/>
        <v>1035698590</v>
      </c>
    </row>
    <row r="14" spans="1:13" s="22" customFormat="1" ht="30" customHeight="1" x14ac:dyDescent="0.25">
      <c r="A14" s="4" t="s">
        <v>119</v>
      </c>
      <c r="B14" s="14"/>
      <c r="C14" s="130">
        <v>1209016380</v>
      </c>
      <c r="D14" s="131"/>
      <c r="E14" s="137">
        <v>-6898777</v>
      </c>
      <c r="F14" s="131"/>
      <c r="G14" s="130">
        <f t="shared" si="0"/>
        <v>1202117603</v>
      </c>
      <c r="H14" s="131"/>
      <c r="I14" s="24">
        <v>1732923478</v>
      </c>
      <c r="J14" s="23"/>
      <c r="K14" s="137">
        <v>-6759119</v>
      </c>
      <c r="L14" s="23"/>
      <c r="M14" s="24">
        <f t="shared" si="1"/>
        <v>1726164359</v>
      </c>
    </row>
    <row r="15" spans="1:13" ht="30" customHeight="1" x14ac:dyDescent="0.2">
      <c r="A15" s="4" t="s">
        <v>121</v>
      </c>
      <c r="B15" s="14"/>
      <c r="C15" s="132">
        <v>870491790</v>
      </c>
      <c r="D15" s="133"/>
      <c r="E15" s="137">
        <v>-4878129</v>
      </c>
      <c r="F15" s="133"/>
      <c r="G15" s="130">
        <f t="shared" si="0"/>
        <v>865613661</v>
      </c>
      <c r="H15" s="133"/>
      <c r="I15" s="122">
        <v>957540969</v>
      </c>
      <c r="J15" s="44"/>
      <c r="K15" s="137">
        <v>-1488140</v>
      </c>
      <c r="L15" s="44"/>
      <c r="M15" s="24">
        <f>I15+K15</f>
        <v>956052829</v>
      </c>
    </row>
    <row r="16" spans="1:13" ht="30" customHeight="1" thickBot="1" x14ac:dyDescent="0.3">
      <c r="A16" s="13" t="s">
        <v>10</v>
      </c>
      <c r="B16" s="22"/>
      <c r="C16" s="45">
        <f>SUM(C7:C15)</f>
        <v>7903138397</v>
      </c>
      <c r="D16" s="138"/>
      <c r="E16" s="139">
        <f>SUM(E7:E15)</f>
        <v>-37905111</v>
      </c>
      <c r="F16" s="138"/>
      <c r="G16" s="45">
        <f>SUM(G7:G15)</f>
        <v>7865233286</v>
      </c>
      <c r="H16" s="46"/>
      <c r="I16" s="69">
        <f>SUM(I7:I15)</f>
        <v>19531905244</v>
      </c>
      <c r="J16" s="138"/>
      <c r="K16" s="139">
        <f>SUM(K7:K15)</f>
        <v>-18725409</v>
      </c>
      <c r="L16" s="138"/>
      <c r="M16" s="45">
        <f>SUM(M7:M15)</f>
        <v>19513179835</v>
      </c>
    </row>
    <row r="17" spans="5:9" ht="13.5" thickTop="1" x14ac:dyDescent="0.2"/>
    <row r="18" spans="5:9" ht="18.75" x14ac:dyDescent="0.2">
      <c r="E18" s="57"/>
      <c r="I18" s="37"/>
    </row>
    <row r="19" spans="5:9" x14ac:dyDescent="0.2">
      <c r="E19" s="57"/>
      <c r="G19" s="57"/>
    </row>
    <row r="20" spans="5:9" x14ac:dyDescent="0.2">
      <c r="I20" s="35"/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  <pageSetUpPr fitToPage="1"/>
  </sheetPr>
  <dimension ref="A1:AB21"/>
  <sheetViews>
    <sheetView rightToLeft="1" view="pageBreakPreview" zoomScaleNormal="100" zoomScaleSheetLayoutView="100" workbookViewId="0">
      <selection activeCell="S7" sqref="S7:S8"/>
    </sheetView>
  </sheetViews>
  <sheetFormatPr defaultRowHeight="15" x14ac:dyDescent="0.2"/>
  <cols>
    <col min="1" max="1" width="29.85546875" style="14" customWidth="1"/>
    <col min="2" max="2" width="1.28515625" style="14" customWidth="1"/>
    <col min="3" max="3" width="12.140625" style="14" bestFit="1" customWidth="1"/>
    <col min="4" max="4" width="1" style="14" customWidth="1"/>
    <col min="5" max="5" width="16.7109375" style="14" bestFit="1" customWidth="1"/>
    <col min="6" max="6" width="1.28515625" style="14" customWidth="1"/>
    <col min="7" max="7" width="17" style="14" customWidth="1"/>
    <col min="8" max="8" width="1.28515625" style="14" customWidth="1"/>
    <col min="9" max="9" width="15.85546875" style="14" customWidth="1"/>
    <col min="10" max="10" width="1.28515625" style="14" customWidth="1"/>
    <col min="11" max="11" width="12.85546875" style="14" bestFit="1" customWidth="1"/>
    <col min="12" max="12" width="1.28515625" style="14" customWidth="1"/>
    <col min="13" max="13" width="10.42578125" style="14" bestFit="1" customWidth="1"/>
    <col min="14" max="14" width="1.28515625" style="14" customWidth="1"/>
    <col min="15" max="15" width="13.85546875" style="14" bestFit="1" customWidth="1"/>
    <col min="16" max="16" width="1.28515625" style="14" customWidth="1"/>
    <col min="17" max="17" width="12.140625" style="14" bestFit="1" customWidth="1"/>
    <col min="18" max="18" width="1.28515625" style="14" customWidth="1"/>
    <col min="19" max="19" width="12.7109375" style="60" customWidth="1"/>
    <col min="20" max="20" width="1.28515625" style="60" customWidth="1"/>
    <col min="21" max="21" width="16.140625" style="60" bestFit="1" customWidth="1"/>
    <col min="22" max="22" width="1.28515625" style="60" customWidth="1"/>
    <col min="23" max="23" width="16.7109375" style="60" customWidth="1"/>
    <col min="24" max="24" width="1.28515625" style="60" customWidth="1"/>
    <col min="25" max="25" width="13.42578125" style="60" customWidth="1"/>
    <col min="26" max="26" width="0.28515625" style="14" customWidth="1"/>
    <col min="27" max="27" width="18.7109375" style="14" bestFit="1" customWidth="1"/>
    <col min="28" max="28" width="9.140625" style="29"/>
    <col min="29" max="16384" width="9.140625" style="14"/>
  </cols>
  <sheetData>
    <row r="1" spans="1:28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</row>
    <row r="2" spans="1:28" ht="30" customHeight="1" x14ac:dyDescent="0.2">
      <c r="A2" s="246" t="s">
        <v>0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</row>
    <row r="3" spans="1:28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</row>
    <row r="4" spans="1:28" s="15" customFormat="1" ht="25.5" x14ac:dyDescent="0.2">
      <c r="A4" s="245" t="s">
        <v>87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AB4" s="48"/>
    </row>
    <row r="5" spans="1:28" s="15" customFormat="1" ht="25.5" x14ac:dyDescent="0.2">
      <c r="A5" s="245" t="s">
        <v>88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AB5" s="48"/>
    </row>
    <row r="6" spans="1:28" ht="24" customHeight="1" x14ac:dyDescent="0.2">
      <c r="C6" s="247" t="s">
        <v>109</v>
      </c>
      <c r="D6" s="247"/>
      <c r="E6" s="247"/>
      <c r="F6" s="247"/>
      <c r="G6" s="247"/>
      <c r="H6" s="16"/>
      <c r="I6" s="247" t="s">
        <v>1</v>
      </c>
      <c r="J6" s="247"/>
      <c r="K6" s="247"/>
      <c r="L6" s="247"/>
      <c r="M6" s="247"/>
      <c r="N6" s="247"/>
      <c r="O6" s="247"/>
      <c r="P6" s="16"/>
      <c r="Q6" s="247" t="s">
        <v>125</v>
      </c>
      <c r="R6" s="247"/>
      <c r="S6" s="247"/>
      <c r="T6" s="247"/>
      <c r="U6" s="247"/>
      <c r="V6" s="247"/>
      <c r="W6" s="247"/>
      <c r="X6" s="247"/>
      <c r="Y6" s="247"/>
    </row>
    <row r="7" spans="1:28" ht="30" customHeight="1" x14ac:dyDescent="0.2">
      <c r="C7" s="241" t="s">
        <v>4</v>
      </c>
      <c r="D7" s="118"/>
      <c r="E7" s="241" t="s">
        <v>5</v>
      </c>
      <c r="F7" s="118"/>
      <c r="G7" s="241" t="s">
        <v>6</v>
      </c>
      <c r="H7" s="23"/>
      <c r="I7" s="248" t="s">
        <v>2</v>
      </c>
      <c r="J7" s="248"/>
      <c r="K7" s="248"/>
      <c r="L7" s="118"/>
      <c r="M7" s="248" t="s">
        <v>3</v>
      </c>
      <c r="N7" s="248"/>
      <c r="O7" s="248"/>
      <c r="P7" s="23"/>
      <c r="Q7" s="241" t="s">
        <v>4</v>
      </c>
      <c r="R7" s="118"/>
      <c r="S7" s="239" t="s">
        <v>8</v>
      </c>
      <c r="T7" s="231"/>
      <c r="U7" s="249" t="s">
        <v>5</v>
      </c>
      <c r="V7" s="231"/>
      <c r="W7" s="249" t="s">
        <v>6</v>
      </c>
      <c r="X7" s="231"/>
      <c r="Y7" s="239" t="s">
        <v>9</v>
      </c>
    </row>
    <row r="8" spans="1:28" ht="27.75" customHeight="1" x14ac:dyDescent="0.2">
      <c r="A8" s="13"/>
      <c r="C8" s="242"/>
      <c r="D8" s="23"/>
      <c r="E8" s="242"/>
      <c r="F8" s="23"/>
      <c r="G8" s="242"/>
      <c r="H8" s="23"/>
      <c r="I8" s="2" t="s">
        <v>4</v>
      </c>
      <c r="J8" s="118"/>
      <c r="K8" s="2" t="s">
        <v>5</v>
      </c>
      <c r="L8" s="23"/>
      <c r="M8" s="2" t="s">
        <v>4</v>
      </c>
      <c r="N8" s="118"/>
      <c r="O8" s="2" t="s">
        <v>7</v>
      </c>
      <c r="P8" s="23"/>
      <c r="Q8" s="242"/>
      <c r="R8" s="23"/>
      <c r="S8" s="240"/>
      <c r="T8" s="83"/>
      <c r="U8" s="250"/>
      <c r="V8" s="83"/>
      <c r="W8" s="250"/>
      <c r="X8" s="83"/>
      <c r="Y8" s="240"/>
    </row>
    <row r="9" spans="1:28" ht="35.1" customHeight="1" x14ac:dyDescent="0.2">
      <c r="A9" s="230" t="s">
        <v>126</v>
      </c>
      <c r="B9" s="13"/>
      <c r="C9" s="125">
        <v>0</v>
      </c>
      <c r="D9" s="76"/>
      <c r="E9" s="125">
        <v>0</v>
      </c>
      <c r="F9" s="76"/>
      <c r="G9" s="125">
        <v>0</v>
      </c>
      <c r="H9" s="76"/>
      <c r="I9" s="125">
        <v>179</v>
      </c>
      <c r="J9" s="76"/>
      <c r="K9" s="125">
        <v>2605917</v>
      </c>
      <c r="L9" s="76"/>
      <c r="M9" s="125">
        <v>0</v>
      </c>
      <c r="N9" s="76"/>
      <c r="O9" s="125">
        <v>0</v>
      </c>
      <c r="P9" s="76"/>
      <c r="Q9" s="125">
        <v>179</v>
      </c>
      <c r="R9" s="76"/>
      <c r="S9" s="130">
        <v>17340</v>
      </c>
      <c r="T9" s="168"/>
      <c r="U9" s="130">
        <v>2605917</v>
      </c>
      <c r="V9" s="168"/>
      <c r="W9" s="130">
        <v>3085392</v>
      </c>
      <c r="X9" s="168"/>
      <c r="Y9" s="195">
        <v>0</v>
      </c>
      <c r="AA9" s="146"/>
    </row>
    <row r="10" spans="1:28" ht="35.1" customHeight="1" x14ac:dyDescent="0.2">
      <c r="A10" s="125" t="s">
        <v>128</v>
      </c>
      <c r="C10" s="125">
        <v>0</v>
      </c>
      <c r="D10" s="76"/>
      <c r="E10" s="125">
        <v>0</v>
      </c>
      <c r="F10" s="76"/>
      <c r="G10" s="125">
        <v>0</v>
      </c>
      <c r="H10" s="76"/>
      <c r="I10" s="130">
        <v>5120</v>
      </c>
      <c r="J10" s="76"/>
      <c r="K10" s="130">
        <v>16880928</v>
      </c>
      <c r="L10" s="76"/>
      <c r="M10" s="191">
        <v>0</v>
      </c>
      <c r="N10" s="76"/>
      <c r="O10" s="125">
        <v>0</v>
      </c>
      <c r="P10" s="76"/>
      <c r="Q10" s="130">
        <v>5120</v>
      </c>
      <c r="R10" s="76"/>
      <c r="S10" s="130">
        <v>3790</v>
      </c>
      <c r="T10" s="168"/>
      <c r="U10" s="130">
        <v>16880928</v>
      </c>
      <c r="V10" s="168"/>
      <c r="W10" s="130">
        <v>19289341</v>
      </c>
      <c r="X10" s="168"/>
      <c r="Y10" s="195">
        <v>0</v>
      </c>
      <c r="AA10" s="146"/>
    </row>
    <row r="11" spans="1:28" ht="35.1" customHeight="1" x14ac:dyDescent="0.2">
      <c r="A11" s="125" t="s">
        <v>129</v>
      </c>
      <c r="C11" s="125">
        <v>0</v>
      </c>
      <c r="D11" s="76"/>
      <c r="E11" s="125">
        <v>0</v>
      </c>
      <c r="F11" s="76"/>
      <c r="G11" s="125">
        <v>0</v>
      </c>
      <c r="H11" s="76"/>
      <c r="I11" s="125">
        <v>98</v>
      </c>
      <c r="J11" s="76"/>
      <c r="K11" s="129">
        <v>669945</v>
      </c>
      <c r="L11" s="76"/>
      <c r="M11" s="191">
        <v>0</v>
      </c>
      <c r="N11" s="76"/>
      <c r="O11" s="125">
        <v>0</v>
      </c>
      <c r="P11" s="76"/>
      <c r="Q11" s="125">
        <v>98</v>
      </c>
      <c r="R11" s="76"/>
      <c r="S11" s="129">
        <v>10050</v>
      </c>
      <c r="T11" s="168"/>
      <c r="U11" s="130">
        <v>669945</v>
      </c>
      <c r="V11" s="168"/>
      <c r="W11" s="130">
        <v>979040</v>
      </c>
      <c r="X11" s="168"/>
      <c r="Y11" s="195">
        <v>0</v>
      </c>
      <c r="AA11" s="146"/>
    </row>
    <row r="12" spans="1:28" ht="35.1" customHeight="1" x14ac:dyDescent="0.2">
      <c r="A12" s="125" t="s">
        <v>127</v>
      </c>
      <c r="C12" s="125">
        <v>0</v>
      </c>
      <c r="D12" s="76"/>
      <c r="E12" s="125">
        <v>0</v>
      </c>
      <c r="F12" s="76"/>
      <c r="G12" s="125">
        <v>0</v>
      </c>
      <c r="H12" s="76"/>
      <c r="I12" s="125">
        <v>111</v>
      </c>
      <c r="J12" s="76"/>
      <c r="K12" s="130">
        <v>2129245</v>
      </c>
      <c r="L12" s="76"/>
      <c r="M12" s="191">
        <v>-111</v>
      </c>
      <c r="N12" s="76"/>
      <c r="O12" s="125">
        <v>2510228</v>
      </c>
      <c r="P12" s="76"/>
      <c r="Q12" s="116"/>
      <c r="R12" s="76"/>
      <c r="S12" s="167">
        <v>0</v>
      </c>
      <c r="T12" s="168"/>
      <c r="U12" s="167">
        <v>0</v>
      </c>
      <c r="V12" s="168"/>
      <c r="W12" s="167">
        <v>0</v>
      </c>
      <c r="X12" s="168"/>
      <c r="Y12" s="195">
        <v>0</v>
      </c>
      <c r="AA12" s="146"/>
    </row>
    <row r="13" spans="1:28" s="25" customFormat="1" ht="35.1" customHeight="1" thickBot="1" x14ac:dyDescent="0.25">
      <c r="A13" s="13" t="s">
        <v>10</v>
      </c>
      <c r="B13" s="13"/>
      <c r="C13" s="111">
        <v>0</v>
      </c>
      <c r="D13" s="124"/>
      <c r="E13" s="111">
        <v>0</v>
      </c>
      <c r="F13" s="23"/>
      <c r="G13" s="111">
        <v>0</v>
      </c>
      <c r="I13" s="26">
        <v>5508</v>
      </c>
      <c r="K13" s="26">
        <v>22286035</v>
      </c>
      <c r="M13" s="232">
        <f>SUM(M9:M12)</f>
        <v>-111</v>
      </c>
      <c r="O13" s="26">
        <v>2510228</v>
      </c>
      <c r="Q13" s="26">
        <v>5397</v>
      </c>
      <c r="S13" s="98"/>
      <c r="T13" s="96"/>
      <c r="U13" s="26">
        <v>20156790</v>
      </c>
      <c r="V13" s="96"/>
      <c r="W13" s="26">
        <v>23353773.318</v>
      </c>
      <c r="X13" s="96"/>
      <c r="Y13" s="99">
        <v>0</v>
      </c>
      <c r="AB13" s="97"/>
    </row>
    <row r="14" spans="1:28" ht="15.75" thickTop="1" x14ac:dyDescent="0.2"/>
    <row r="19" spans="2:25" ht="15.75" x14ac:dyDescent="0.2">
      <c r="B19" s="244"/>
      <c r="C19" s="244"/>
      <c r="D19" s="243"/>
      <c r="E19" s="243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82"/>
      <c r="Q19" s="243"/>
      <c r="R19" s="243"/>
      <c r="S19" s="244"/>
      <c r="T19" s="244"/>
    </row>
    <row r="21" spans="2:25" x14ac:dyDescent="0.2">
      <c r="Y21" s="100"/>
    </row>
  </sheetData>
  <mergeCells count="25">
    <mergeCell ref="C6:G6"/>
    <mergeCell ref="I6:O6"/>
    <mergeCell ref="Q6:Y6"/>
    <mergeCell ref="I7:K7"/>
    <mergeCell ref="M7:O7"/>
    <mergeCell ref="Q7:Q8"/>
    <mergeCell ref="S7:S8"/>
    <mergeCell ref="U7:U8"/>
    <mergeCell ref="W7:W8"/>
    <mergeCell ref="A5:Y5"/>
    <mergeCell ref="A1:Y1"/>
    <mergeCell ref="A2:Y2"/>
    <mergeCell ref="A3:Y3"/>
    <mergeCell ref="A4:Y4"/>
    <mergeCell ref="Y7:Y8"/>
    <mergeCell ref="C7:C8"/>
    <mergeCell ref="E7:E8"/>
    <mergeCell ref="G7:G8"/>
    <mergeCell ref="Q19:R19"/>
    <mergeCell ref="S19:T19"/>
    <mergeCell ref="B19:C19"/>
    <mergeCell ref="D19:F19"/>
    <mergeCell ref="G19:H19"/>
    <mergeCell ref="I19:K19"/>
    <mergeCell ref="L19:O19"/>
  </mergeCells>
  <pageMargins left="0.39" right="0.39" top="0.39" bottom="0.39" header="0" footer="0"/>
  <pageSetup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-0.249977111117893"/>
    <pageSetUpPr fitToPage="1"/>
  </sheetPr>
  <dimension ref="A1:Q10"/>
  <sheetViews>
    <sheetView rightToLeft="1" view="pageBreakPreview" zoomScaleNormal="100" zoomScaleSheetLayoutView="100" workbookViewId="0">
      <selection activeCell="F16" sqref="F16"/>
    </sheetView>
  </sheetViews>
  <sheetFormatPr defaultRowHeight="30" customHeight="1" x14ac:dyDescent="0.45"/>
  <cols>
    <col min="1" max="1" width="9" style="52" bestFit="1" customWidth="1"/>
    <col min="2" max="2" width="5.140625" style="52" customWidth="1"/>
    <col min="3" max="3" width="1.28515625" style="52" customWidth="1"/>
    <col min="4" max="4" width="19.7109375" style="52" customWidth="1"/>
    <col min="5" max="5" width="0.5703125" style="52" customWidth="1"/>
    <col min="6" max="6" width="29.140625" style="52" bestFit="1" customWidth="1"/>
    <col min="7" max="7" width="1.28515625" style="52" customWidth="1"/>
    <col min="8" max="8" width="13.7109375" style="52" bestFit="1" customWidth="1"/>
    <col min="9" max="9" width="1.28515625" style="52" customWidth="1"/>
    <col min="10" max="10" width="10.42578125" style="52" customWidth="1"/>
    <col min="11" max="11" width="9.140625" style="52" customWidth="1"/>
    <col min="12" max="12" width="0.5703125" style="52" customWidth="1"/>
    <col min="13" max="13" width="27.5703125" style="52" bestFit="1" customWidth="1"/>
    <col min="14" max="14" width="0.5703125" style="52" customWidth="1"/>
    <col min="15" max="15" width="14.28515625" style="52" customWidth="1"/>
    <col min="16" max="16" width="0.5703125" style="52" customWidth="1"/>
    <col min="17" max="17" width="23.7109375" style="52" bestFit="1" customWidth="1"/>
    <col min="18" max="18" width="0.28515625" style="52" customWidth="1"/>
    <col min="19" max="16384" width="9.140625" style="52"/>
  </cols>
  <sheetData>
    <row r="1" spans="1:17" ht="30" customHeight="1" x14ac:dyDescent="0.45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</row>
    <row r="2" spans="1:17" ht="30" customHeight="1" x14ac:dyDescent="0.45">
      <c r="A2" s="246" t="s">
        <v>44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</row>
    <row r="3" spans="1:17" ht="30" customHeight="1" x14ac:dyDescent="0.45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5" spans="1:17" s="53" customFormat="1" ht="30" customHeight="1" x14ac:dyDescent="0.45">
      <c r="A5" s="245" t="s">
        <v>102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</row>
    <row r="7" spans="1:17" ht="54" customHeight="1" x14ac:dyDescent="0.45">
      <c r="A7" s="247" t="s">
        <v>62</v>
      </c>
      <c r="B7" s="247"/>
      <c r="C7" s="208"/>
      <c r="D7" s="1" t="s">
        <v>63</v>
      </c>
      <c r="E7" s="208"/>
      <c r="F7" s="1" t="s">
        <v>64</v>
      </c>
      <c r="G7" s="208"/>
      <c r="H7" s="13" t="s">
        <v>21</v>
      </c>
      <c r="I7" s="208"/>
      <c r="J7" s="247" t="s">
        <v>65</v>
      </c>
      <c r="K7" s="247"/>
      <c r="L7" s="208"/>
      <c r="M7" s="5" t="s">
        <v>60</v>
      </c>
      <c r="N7" s="208"/>
      <c r="O7" s="115" t="s">
        <v>66</v>
      </c>
      <c r="P7" s="208"/>
      <c r="Q7" s="5" t="s">
        <v>61</v>
      </c>
    </row>
    <row r="8" spans="1:17" s="42" customFormat="1" ht="50.25" customHeight="1" x14ac:dyDescent="0.2">
      <c r="A8" s="251"/>
      <c r="B8" s="251"/>
      <c r="D8" s="105"/>
      <c r="F8" s="55"/>
      <c r="H8" s="101"/>
      <c r="I8" s="102"/>
      <c r="J8" s="252"/>
      <c r="K8" s="252"/>
      <c r="L8" s="102"/>
      <c r="M8" s="101"/>
      <c r="N8" s="102"/>
      <c r="O8" s="103"/>
      <c r="Q8" s="104"/>
    </row>
    <row r="10" spans="1:17" ht="30" customHeight="1" x14ac:dyDescent="0.45">
      <c r="M10" s="54"/>
      <c r="N10" s="54"/>
    </row>
  </sheetData>
  <mergeCells count="8">
    <mergeCell ref="A8:B8"/>
    <mergeCell ref="J8:K8"/>
    <mergeCell ref="A1:Q1"/>
    <mergeCell ref="A2:Q2"/>
    <mergeCell ref="A3:Q3"/>
    <mergeCell ref="A7:B7"/>
    <mergeCell ref="J7:K7"/>
    <mergeCell ref="A5:Q5"/>
  </mergeCells>
  <pageMargins left="0.39" right="0.39" top="0.39" bottom="0.39" header="0" footer="0"/>
  <pageSetup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-0.249977111117893"/>
    <pageSetUpPr fitToPage="1"/>
  </sheetPr>
  <dimension ref="A1:AO22"/>
  <sheetViews>
    <sheetView rightToLeft="1" view="pageBreakPreview" topLeftCell="L1" zoomScaleNormal="100" zoomScaleSheetLayoutView="100" workbookViewId="0">
      <selection activeCell="T19" sqref="T19"/>
    </sheetView>
  </sheetViews>
  <sheetFormatPr defaultRowHeight="30" customHeight="1" x14ac:dyDescent="0.2"/>
  <cols>
    <col min="1" max="1" width="5.140625" style="14" customWidth="1"/>
    <col min="2" max="2" width="23.5703125" style="14" customWidth="1"/>
    <col min="3" max="3" width="1.28515625" style="14" customWidth="1"/>
    <col min="4" max="4" width="13.140625" style="23" customWidth="1"/>
    <col min="5" max="5" width="1.28515625" style="14" customWidth="1"/>
    <col min="6" max="6" width="15" style="23" customWidth="1"/>
    <col min="7" max="7" width="1.28515625" style="14" customWidth="1"/>
    <col min="8" max="8" width="13" style="23" customWidth="1"/>
    <col min="9" max="9" width="1.28515625" style="14" customWidth="1"/>
    <col min="10" max="10" width="13" style="23" customWidth="1"/>
    <col min="11" max="11" width="1.28515625" style="14" customWidth="1"/>
    <col min="12" max="12" width="12.85546875" style="23" customWidth="1"/>
    <col min="13" max="13" width="1.28515625" style="14" customWidth="1"/>
    <col min="14" max="14" width="13" style="23" customWidth="1"/>
    <col min="15" max="15" width="1.28515625" style="14" customWidth="1"/>
    <col min="16" max="16" width="13" style="23" customWidth="1"/>
    <col min="17" max="17" width="1.28515625" style="14" customWidth="1"/>
    <col min="18" max="18" width="18.5703125" style="23" customWidth="1"/>
    <col min="19" max="19" width="1.28515625" style="14" customWidth="1"/>
    <col min="20" max="20" width="18.85546875" style="16" customWidth="1"/>
    <col min="21" max="21" width="1.28515625" style="14" customWidth="1"/>
    <col min="22" max="22" width="13" style="23" customWidth="1"/>
    <col min="23" max="23" width="1.28515625" style="14" customWidth="1"/>
    <col min="24" max="24" width="18.5703125" style="23" customWidth="1"/>
    <col min="25" max="25" width="1.28515625" style="14" customWidth="1"/>
    <col min="26" max="26" width="13" style="23" customWidth="1"/>
    <col min="27" max="27" width="1.28515625" style="14" customWidth="1"/>
    <col min="28" max="28" width="15.7109375" style="16" bestFit="1" customWidth="1"/>
    <col min="29" max="29" width="1.28515625" style="14" customWidth="1"/>
    <col min="30" max="30" width="15.5703125" style="23" customWidth="1"/>
    <col min="31" max="31" width="1.28515625" style="14" customWidth="1"/>
    <col min="32" max="32" width="15.5703125" style="23" customWidth="1"/>
    <col min="33" max="33" width="1.28515625" style="14" customWidth="1"/>
    <col min="34" max="34" width="18.5703125" style="23" bestFit="1" customWidth="1"/>
    <col min="35" max="35" width="0.7109375" style="14" customWidth="1"/>
    <col min="36" max="36" width="19.28515625" style="23" bestFit="1" customWidth="1"/>
    <col min="37" max="37" width="1.28515625" style="14" customWidth="1"/>
    <col min="38" max="38" width="13" style="117" customWidth="1"/>
    <col min="39" max="39" width="1.85546875" style="14" hidden="1" customWidth="1"/>
    <col min="40" max="40" width="20.5703125" style="14" bestFit="1" customWidth="1"/>
    <col min="41" max="41" width="9.140625" style="29"/>
    <col min="42" max="16384" width="9.140625" style="14"/>
  </cols>
  <sheetData>
    <row r="1" spans="1:41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</row>
    <row r="2" spans="1:41" ht="30" customHeight="1" x14ac:dyDescent="0.2">
      <c r="A2" s="246" t="s">
        <v>0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</row>
    <row r="3" spans="1:41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</row>
    <row r="4" spans="1:41" s="15" customFormat="1" ht="30" customHeight="1" x14ac:dyDescent="0.2">
      <c r="A4" s="258" t="s">
        <v>89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O4" s="48"/>
    </row>
    <row r="5" spans="1:41" ht="30" customHeight="1" x14ac:dyDescent="0.25">
      <c r="A5" s="242" t="s">
        <v>26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13"/>
      <c r="P5" s="247" t="s">
        <v>109</v>
      </c>
      <c r="Q5" s="247"/>
      <c r="R5" s="247"/>
      <c r="S5" s="247"/>
      <c r="T5" s="247"/>
      <c r="U5" s="21"/>
      <c r="V5" s="247" t="s">
        <v>1</v>
      </c>
      <c r="W5" s="247"/>
      <c r="X5" s="247"/>
      <c r="Y5" s="247"/>
      <c r="Z5" s="247"/>
      <c r="AA5" s="247"/>
      <c r="AB5" s="247"/>
      <c r="AC5" s="21"/>
      <c r="AD5" s="247" t="s">
        <v>125</v>
      </c>
      <c r="AE5" s="247"/>
      <c r="AF5" s="247"/>
      <c r="AG5" s="247"/>
      <c r="AH5" s="247"/>
      <c r="AI5" s="247"/>
      <c r="AJ5" s="247"/>
      <c r="AK5" s="247"/>
      <c r="AL5" s="247"/>
    </row>
    <row r="6" spans="1:41" ht="30" customHeight="1" x14ac:dyDescent="0.25">
      <c r="A6" s="241" t="s">
        <v>27</v>
      </c>
      <c r="B6" s="241"/>
      <c r="C6" s="224"/>
      <c r="D6" s="255" t="s">
        <v>28</v>
      </c>
      <c r="E6" s="224"/>
      <c r="F6" s="255" t="s">
        <v>29</v>
      </c>
      <c r="G6" s="224"/>
      <c r="H6" s="255" t="s">
        <v>30</v>
      </c>
      <c r="I6" s="224"/>
      <c r="J6" s="241" t="s">
        <v>31</v>
      </c>
      <c r="K6" s="224"/>
      <c r="L6" s="255" t="s">
        <v>32</v>
      </c>
      <c r="M6" s="224"/>
      <c r="N6" s="241" t="s">
        <v>16</v>
      </c>
      <c r="O6" s="21"/>
      <c r="P6" s="241" t="s">
        <v>4</v>
      </c>
      <c r="Q6" s="224"/>
      <c r="R6" s="241" t="s">
        <v>5</v>
      </c>
      <c r="S6" s="224"/>
      <c r="T6" s="241" t="s">
        <v>6</v>
      </c>
      <c r="U6" s="21"/>
      <c r="V6" s="248" t="s">
        <v>2</v>
      </c>
      <c r="W6" s="248"/>
      <c r="X6" s="248"/>
      <c r="Y6" s="224"/>
      <c r="Z6" s="248" t="s">
        <v>3</v>
      </c>
      <c r="AA6" s="248"/>
      <c r="AB6" s="248"/>
      <c r="AC6" s="21"/>
      <c r="AD6" s="241" t="s">
        <v>4</v>
      </c>
      <c r="AE6" s="224"/>
      <c r="AF6" s="241" t="s">
        <v>8</v>
      </c>
      <c r="AG6" s="224"/>
      <c r="AH6" s="241" t="s">
        <v>5</v>
      </c>
      <c r="AI6" s="224"/>
      <c r="AJ6" s="241" t="s">
        <v>6</v>
      </c>
      <c r="AK6" s="224"/>
      <c r="AL6" s="253" t="s">
        <v>9</v>
      </c>
    </row>
    <row r="7" spans="1:41" ht="26.25" customHeight="1" x14ac:dyDescent="0.55000000000000004">
      <c r="A7" s="242"/>
      <c r="B7" s="242"/>
      <c r="C7" s="21"/>
      <c r="D7" s="256"/>
      <c r="E7" s="21"/>
      <c r="F7" s="256"/>
      <c r="G7" s="21"/>
      <c r="H7" s="256"/>
      <c r="I7" s="21"/>
      <c r="J7" s="242"/>
      <c r="K7" s="21"/>
      <c r="L7" s="256"/>
      <c r="M7" s="21"/>
      <c r="N7" s="242"/>
      <c r="O7" s="21"/>
      <c r="P7" s="242"/>
      <c r="Q7" s="21"/>
      <c r="R7" s="242"/>
      <c r="S7" s="21"/>
      <c r="T7" s="242"/>
      <c r="U7" s="21"/>
      <c r="V7" s="2" t="s">
        <v>4</v>
      </c>
      <c r="W7" s="224"/>
      <c r="X7" s="2" t="s">
        <v>5</v>
      </c>
      <c r="Y7" s="21"/>
      <c r="Z7" s="2" t="s">
        <v>4</v>
      </c>
      <c r="AA7" s="224"/>
      <c r="AB7" s="223" t="s">
        <v>7</v>
      </c>
      <c r="AC7" s="21"/>
      <c r="AD7" s="242"/>
      <c r="AE7" s="21"/>
      <c r="AF7" s="242"/>
      <c r="AG7" s="21"/>
      <c r="AH7" s="242"/>
      <c r="AI7" s="21"/>
      <c r="AJ7" s="242"/>
      <c r="AK7" s="21"/>
      <c r="AL7" s="254"/>
    </row>
    <row r="8" spans="1:41" customFormat="1" ht="30" customHeight="1" x14ac:dyDescent="0.2">
      <c r="A8" s="259" t="s">
        <v>110</v>
      </c>
      <c r="B8" s="259"/>
      <c r="D8" s="55" t="s">
        <v>112</v>
      </c>
      <c r="E8" s="234"/>
      <c r="F8" s="55" t="s">
        <v>112</v>
      </c>
      <c r="G8" s="234"/>
      <c r="H8" s="55" t="s">
        <v>111</v>
      </c>
      <c r="I8" s="234"/>
      <c r="J8" s="55" t="s">
        <v>113</v>
      </c>
      <c r="K8" s="234"/>
      <c r="L8" s="114">
        <v>0</v>
      </c>
      <c r="M8" s="234"/>
      <c r="N8" s="114">
        <v>0</v>
      </c>
      <c r="P8" s="74">
        <v>873</v>
      </c>
      <c r="R8" s="74">
        <v>499533822</v>
      </c>
      <c r="T8" s="74">
        <v>499928851</v>
      </c>
      <c r="V8" s="74">
        <v>19467</v>
      </c>
      <c r="X8" s="74">
        <v>10994771436</v>
      </c>
      <c r="Z8" s="74">
        <v>0</v>
      </c>
      <c r="AB8" s="74">
        <v>0</v>
      </c>
      <c r="AD8" s="74">
        <v>20340</v>
      </c>
      <c r="AF8" s="74">
        <v>566930</v>
      </c>
      <c r="AH8" s="74">
        <v>11494305258</v>
      </c>
      <c r="AJ8" s="74">
        <v>11529266141</v>
      </c>
      <c r="AL8" s="226">
        <v>2.6700000000000002E-2</v>
      </c>
    </row>
    <row r="9" spans="1:41" ht="30" customHeight="1" x14ac:dyDescent="0.2">
      <c r="A9" s="257" t="s">
        <v>136</v>
      </c>
      <c r="B9" s="257"/>
      <c r="C9"/>
      <c r="D9" s="42" t="s">
        <v>112</v>
      </c>
      <c r="E9" s="234"/>
      <c r="F9" s="42" t="s">
        <v>112</v>
      </c>
      <c r="G9" s="234"/>
      <c r="H9" s="42" t="s">
        <v>139</v>
      </c>
      <c r="I9" s="234"/>
      <c r="J9" s="42" t="s">
        <v>142</v>
      </c>
      <c r="K9" s="234"/>
      <c r="L9" s="113">
        <v>0</v>
      </c>
      <c r="M9" s="234"/>
      <c r="N9" s="113">
        <v>0</v>
      </c>
      <c r="O9"/>
      <c r="P9" s="37">
        <v>0</v>
      </c>
      <c r="Q9"/>
      <c r="R9" s="37">
        <v>0</v>
      </c>
      <c r="S9"/>
      <c r="T9" s="37">
        <v>0</v>
      </c>
      <c r="U9"/>
      <c r="V9" s="37">
        <v>13043</v>
      </c>
      <c r="W9"/>
      <c r="X9" s="37">
        <v>8650709068</v>
      </c>
      <c r="Y9"/>
      <c r="Z9" s="37">
        <v>0</v>
      </c>
      <c r="AA9"/>
      <c r="AB9" s="37">
        <v>0</v>
      </c>
      <c r="AC9"/>
      <c r="AD9" s="37">
        <v>13043</v>
      </c>
      <c r="AE9"/>
      <c r="AF9" s="37">
        <v>667840</v>
      </c>
      <c r="AG9"/>
      <c r="AH9" s="37">
        <v>8650709068</v>
      </c>
      <c r="AI9"/>
      <c r="AJ9" s="37">
        <v>8709058317</v>
      </c>
      <c r="AK9"/>
      <c r="AL9" s="227">
        <v>2.0199999999999999E-2</v>
      </c>
    </row>
    <row r="10" spans="1:41" customFormat="1" ht="30" customHeight="1" x14ac:dyDescent="0.2">
      <c r="A10" s="257" t="s">
        <v>133</v>
      </c>
      <c r="B10" s="257"/>
      <c r="D10" s="42" t="s">
        <v>112</v>
      </c>
      <c r="E10" s="234"/>
      <c r="F10" s="42" t="s">
        <v>112</v>
      </c>
      <c r="G10" s="234"/>
      <c r="H10" s="42" t="s">
        <v>111</v>
      </c>
      <c r="I10" s="234"/>
      <c r="J10" s="42" t="s">
        <v>143</v>
      </c>
      <c r="K10" s="234"/>
      <c r="L10" s="113">
        <v>0</v>
      </c>
      <c r="M10" s="234"/>
      <c r="N10" s="113">
        <v>0</v>
      </c>
      <c r="P10" s="37">
        <v>0</v>
      </c>
      <c r="R10" s="37">
        <v>0</v>
      </c>
      <c r="T10" s="37">
        <v>0</v>
      </c>
      <c r="V10" s="37">
        <v>20385</v>
      </c>
      <c r="X10" s="37">
        <v>11837031889</v>
      </c>
      <c r="Z10" s="37">
        <v>0</v>
      </c>
      <c r="AB10" s="37">
        <v>0</v>
      </c>
      <c r="AD10" s="37">
        <v>20385</v>
      </c>
      <c r="AF10" s="37">
        <v>581700</v>
      </c>
      <c r="AH10" s="37">
        <v>11837031889</v>
      </c>
      <c r="AJ10" s="37">
        <v>11855805245</v>
      </c>
      <c r="AL10" s="227">
        <v>2.7400000000000001E-2</v>
      </c>
    </row>
    <row r="11" spans="1:41" customFormat="1" ht="30" customHeight="1" x14ac:dyDescent="0.2">
      <c r="A11" s="257" t="s">
        <v>137</v>
      </c>
      <c r="B11" s="257"/>
      <c r="D11" s="42" t="s">
        <v>112</v>
      </c>
      <c r="E11" s="234"/>
      <c r="F11" s="42" t="s">
        <v>112</v>
      </c>
      <c r="G11" s="234"/>
      <c r="H11" s="42" t="s">
        <v>144</v>
      </c>
      <c r="I11" s="234"/>
      <c r="J11" s="42" t="s">
        <v>145</v>
      </c>
      <c r="K11" s="234"/>
      <c r="L11" s="113">
        <v>18</v>
      </c>
      <c r="M11" s="234"/>
      <c r="N11" s="113">
        <v>18</v>
      </c>
      <c r="P11" s="37">
        <v>0</v>
      </c>
      <c r="R11" s="37">
        <v>0</v>
      </c>
      <c r="T11" s="37">
        <v>0</v>
      </c>
      <c r="V11" s="37">
        <v>15000</v>
      </c>
      <c r="X11" s="37">
        <v>14732669812</v>
      </c>
      <c r="Z11" s="37">
        <v>0</v>
      </c>
      <c r="AB11" s="37">
        <v>0</v>
      </c>
      <c r="AD11" s="37">
        <v>15000</v>
      </c>
      <c r="AF11" s="37">
        <v>1000000</v>
      </c>
      <c r="AH11" s="37">
        <v>14732669812</v>
      </c>
      <c r="AJ11" s="37">
        <v>14997281250</v>
      </c>
      <c r="AL11" s="227">
        <v>3.4700000000000002E-2</v>
      </c>
    </row>
    <row r="12" spans="1:41" customFormat="1" ht="30" customHeight="1" x14ac:dyDescent="0.2">
      <c r="A12" s="257" t="s">
        <v>134</v>
      </c>
      <c r="B12" s="257"/>
      <c r="D12" s="42" t="s">
        <v>112</v>
      </c>
      <c r="E12" s="234"/>
      <c r="F12" s="42" t="s">
        <v>112</v>
      </c>
      <c r="G12" s="234"/>
      <c r="H12" s="42" t="s">
        <v>138</v>
      </c>
      <c r="I12" s="234"/>
      <c r="J12" s="42" t="s">
        <v>141</v>
      </c>
      <c r="K12" s="234"/>
      <c r="L12" s="113">
        <v>0</v>
      </c>
      <c r="M12" s="234"/>
      <c r="N12" s="113">
        <v>0</v>
      </c>
      <c r="P12" s="37">
        <v>0</v>
      </c>
      <c r="R12" s="37">
        <v>0</v>
      </c>
      <c r="T12" s="37">
        <v>0</v>
      </c>
      <c r="V12" s="37">
        <v>20840</v>
      </c>
      <c r="X12" s="37">
        <v>16109280498</v>
      </c>
      <c r="Z12" s="37">
        <v>0</v>
      </c>
      <c r="AB12" s="37">
        <v>0</v>
      </c>
      <c r="AD12" s="37">
        <v>20840</v>
      </c>
      <c r="AF12" s="37">
        <v>780680</v>
      </c>
      <c r="AH12" s="37">
        <v>16109280498</v>
      </c>
      <c r="AJ12" s="37">
        <v>16266422376</v>
      </c>
      <c r="AL12" s="227">
        <v>3.7600000000000001E-2</v>
      </c>
    </row>
    <row r="13" spans="1:41" customFormat="1" ht="30" customHeight="1" x14ac:dyDescent="0.2">
      <c r="A13" s="257" t="s">
        <v>132</v>
      </c>
      <c r="B13" s="257"/>
      <c r="D13" s="42" t="s">
        <v>112</v>
      </c>
      <c r="E13" s="234"/>
      <c r="F13" s="42" t="s">
        <v>112</v>
      </c>
      <c r="G13" s="234"/>
      <c r="H13" s="42" t="s">
        <v>111</v>
      </c>
      <c r="I13" s="234"/>
      <c r="J13" s="42" t="s">
        <v>146</v>
      </c>
      <c r="K13" s="234"/>
      <c r="L13" s="113">
        <v>0</v>
      </c>
      <c r="M13" s="234"/>
      <c r="N13" s="113">
        <v>0</v>
      </c>
      <c r="P13" s="37">
        <v>0</v>
      </c>
      <c r="R13" s="37">
        <v>0</v>
      </c>
      <c r="T13" s="37">
        <v>0</v>
      </c>
      <c r="V13" s="37">
        <v>22842</v>
      </c>
      <c r="X13" s="37">
        <v>13823828421</v>
      </c>
      <c r="Z13" s="37">
        <v>0</v>
      </c>
      <c r="AB13" s="37">
        <v>0</v>
      </c>
      <c r="AD13" s="37">
        <v>22842</v>
      </c>
      <c r="AF13" s="37">
        <v>607890</v>
      </c>
      <c r="AH13" s="37">
        <v>13823828421</v>
      </c>
      <c r="AJ13" s="37">
        <v>13882906647</v>
      </c>
      <c r="AL13" s="227">
        <v>3.2099999999999997E-2</v>
      </c>
    </row>
    <row r="14" spans="1:41" customFormat="1" ht="30" customHeight="1" x14ac:dyDescent="0.2">
      <c r="A14" s="257" t="s">
        <v>147</v>
      </c>
      <c r="B14" s="257"/>
      <c r="D14" s="42" t="s">
        <v>112</v>
      </c>
      <c r="E14" s="234"/>
      <c r="F14" s="42" t="s">
        <v>112</v>
      </c>
      <c r="G14" s="234"/>
      <c r="H14" s="42" t="s">
        <v>139</v>
      </c>
      <c r="I14" s="234"/>
      <c r="J14" s="42" t="s">
        <v>148</v>
      </c>
      <c r="K14" s="234"/>
      <c r="L14" s="113">
        <v>0</v>
      </c>
      <c r="M14" s="234"/>
      <c r="N14" s="113">
        <v>0</v>
      </c>
      <c r="P14" s="37">
        <v>0</v>
      </c>
      <c r="R14" s="37">
        <v>0</v>
      </c>
      <c r="T14" s="37">
        <v>0</v>
      </c>
      <c r="V14" s="37">
        <v>9788</v>
      </c>
      <c r="X14" s="37">
        <v>5644081540</v>
      </c>
      <c r="Z14" s="37">
        <v>9788</v>
      </c>
      <c r="AB14" s="37">
        <v>5666224812</v>
      </c>
      <c r="AD14" s="37">
        <v>0</v>
      </c>
      <c r="AF14" s="37">
        <v>0</v>
      </c>
      <c r="AH14" s="37">
        <v>0</v>
      </c>
      <c r="AJ14" s="37">
        <v>0</v>
      </c>
      <c r="AL14" s="227">
        <v>0</v>
      </c>
    </row>
    <row r="15" spans="1:41" customFormat="1" ht="30" customHeight="1" x14ac:dyDescent="0.2">
      <c r="A15" s="257" t="s">
        <v>135</v>
      </c>
      <c r="B15" s="257"/>
      <c r="D15" s="42" t="s">
        <v>112</v>
      </c>
      <c r="E15" s="234"/>
      <c r="F15" s="42" t="s">
        <v>112</v>
      </c>
      <c r="G15" s="234"/>
      <c r="H15" s="42" t="s">
        <v>140</v>
      </c>
      <c r="I15" s="234"/>
      <c r="J15" s="42" t="s">
        <v>149</v>
      </c>
      <c r="K15" s="234"/>
      <c r="L15" s="113">
        <v>0</v>
      </c>
      <c r="M15" s="234"/>
      <c r="N15" s="113">
        <v>0</v>
      </c>
      <c r="P15" s="37">
        <v>0</v>
      </c>
      <c r="R15" s="37">
        <v>0</v>
      </c>
      <c r="T15" s="37">
        <v>0</v>
      </c>
      <c r="V15" s="37">
        <v>21410</v>
      </c>
      <c r="X15" s="37">
        <v>11864906207</v>
      </c>
      <c r="Z15" s="37">
        <v>0</v>
      </c>
      <c r="AB15" s="37">
        <v>0</v>
      </c>
      <c r="AD15" s="37">
        <v>21410</v>
      </c>
      <c r="AF15" s="37">
        <v>557230</v>
      </c>
      <c r="AH15" s="37">
        <v>11864906207</v>
      </c>
      <c r="AJ15" s="37">
        <v>11928131934</v>
      </c>
      <c r="AL15" s="227">
        <v>2.76E-2</v>
      </c>
    </row>
    <row r="16" spans="1:41" customFormat="1" ht="30" customHeight="1" x14ac:dyDescent="0.2">
      <c r="A16" s="257" t="s">
        <v>150</v>
      </c>
      <c r="B16" s="257"/>
      <c r="D16" s="42" t="s">
        <v>112</v>
      </c>
      <c r="E16" s="234"/>
      <c r="F16" s="42" t="s">
        <v>112</v>
      </c>
      <c r="G16" s="234"/>
      <c r="H16" s="42" t="s">
        <v>138</v>
      </c>
      <c r="I16" s="234"/>
      <c r="J16" s="42" t="s">
        <v>161</v>
      </c>
      <c r="K16" s="234"/>
      <c r="L16" s="113">
        <v>0</v>
      </c>
      <c r="M16" s="234"/>
      <c r="N16" s="113">
        <v>0</v>
      </c>
      <c r="P16" s="110">
        <v>0</v>
      </c>
      <c r="R16" s="110">
        <v>0</v>
      </c>
      <c r="T16" s="110">
        <v>0</v>
      </c>
      <c r="V16" s="110">
        <v>6069</v>
      </c>
      <c r="X16" s="110">
        <v>4381678363</v>
      </c>
      <c r="Z16" s="110">
        <v>6069</v>
      </c>
      <c r="AB16" s="110">
        <v>4405295397</v>
      </c>
      <c r="AD16" s="110">
        <v>0</v>
      </c>
      <c r="AF16" s="37">
        <v>0</v>
      </c>
      <c r="AH16" s="110">
        <v>0</v>
      </c>
      <c r="AJ16" s="110">
        <v>0</v>
      </c>
      <c r="AL16" s="228">
        <v>0</v>
      </c>
    </row>
    <row r="17" spans="1:38" customFormat="1" ht="30" customHeight="1" thickBot="1" x14ac:dyDescent="0.25">
      <c r="A17" s="246" t="s">
        <v>10</v>
      </c>
      <c r="B17" s="246"/>
      <c r="C17" s="119"/>
      <c r="D17" s="37"/>
      <c r="E17" s="119"/>
      <c r="F17" s="37"/>
      <c r="G17" s="119"/>
      <c r="H17" s="37"/>
      <c r="I17" s="119"/>
      <c r="J17" s="37"/>
      <c r="K17" s="119"/>
      <c r="L17" s="37"/>
      <c r="M17" s="119"/>
      <c r="N17" s="37"/>
      <c r="O17" s="119"/>
      <c r="P17" s="26">
        <f>SUM(P8:P16)</f>
        <v>873</v>
      </c>
      <c r="Q17" s="225"/>
      <c r="R17" s="26">
        <f>SUM(R8:R16)</f>
        <v>499533822</v>
      </c>
      <c r="S17" s="225"/>
      <c r="T17" s="26">
        <f>SUM(T8:T16)</f>
        <v>499928851</v>
      </c>
      <c r="U17" s="225"/>
      <c r="V17" s="26">
        <f>SUM(V8:V16)</f>
        <v>148844</v>
      </c>
      <c r="W17" s="225"/>
      <c r="X17" s="26">
        <f>SUM(X8:X16)</f>
        <v>98038957234</v>
      </c>
      <c r="Y17" s="225"/>
      <c r="Z17" s="26">
        <f>SUM(Z8:Z16)</f>
        <v>15857</v>
      </c>
      <c r="AA17" s="225"/>
      <c r="AB17" s="26">
        <f>SUM(AB8:AB16)</f>
        <v>10071520209</v>
      </c>
      <c r="AC17" s="225"/>
      <c r="AD17" s="26">
        <f>SUM(AD8:AD16)</f>
        <v>133860</v>
      </c>
      <c r="AE17" s="225"/>
      <c r="AF17" s="161"/>
      <c r="AG17" s="225"/>
      <c r="AH17" s="26">
        <f>SUM(AH8:AH16)</f>
        <v>88512731153</v>
      </c>
      <c r="AI17" s="225"/>
      <c r="AJ17" s="26">
        <f>SUM(AJ8:AJ16)</f>
        <v>89168871910</v>
      </c>
      <c r="AK17" s="225"/>
      <c r="AL17" s="229">
        <f>SUM(AL8:AL16)</f>
        <v>0.20629999999999998</v>
      </c>
    </row>
    <row r="18" spans="1:38" ht="30" customHeight="1" thickTop="1" x14ac:dyDescent="0.2"/>
    <row r="22" spans="1:38" ht="30" customHeight="1" x14ac:dyDescent="0.2">
      <c r="AJ22" s="42"/>
    </row>
  </sheetData>
  <mergeCells count="35">
    <mergeCell ref="A15:B15"/>
    <mergeCell ref="A10:B10"/>
    <mergeCell ref="A8:B8"/>
    <mergeCell ref="A14:B14"/>
    <mergeCell ref="A13:B13"/>
    <mergeCell ref="A12:B12"/>
    <mergeCell ref="A1:AL1"/>
    <mergeCell ref="A2:AL2"/>
    <mergeCell ref="A3:AL3"/>
    <mergeCell ref="P5:T5"/>
    <mergeCell ref="V5:AB5"/>
    <mergeCell ref="AD5:AL5"/>
    <mergeCell ref="A4:AL4"/>
    <mergeCell ref="A5:N5"/>
    <mergeCell ref="A17:B17"/>
    <mergeCell ref="V6:X6"/>
    <mergeCell ref="Z6:AB6"/>
    <mergeCell ref="L6:L7"/>
    <mergeCell ref="D6:D7"/>
    <mergeCell ref="F6:F7"/>
    <mergeCell ref="H6:H7"/>
    <mergeCell ref="J6:J7"/>
    <mergeCell ref="N6:N7"/>
    <mergeCell ref="P6:P7"/>
    <mergeCell ref="R6:R7"/>
    <mergeCell ref="T6:T7"/>
    <mergeCell ref="A6:B7"/>
    <mergeCell ref="A9:B9"/>
    <mergeCell ref="A11:B11"/>
    <mergeCell ref="A16:B16"/>
    <mergeCell ref="AD6:AD7"/>
    <mergeCell ref="AF6:AF7"/>
    <mergeCell ref="AH6:AH7"/>
    <mergeCell ref="AJ6:AJ7"/>
    <mergeCell ref="AL6:AL7"/>
  </mergeCells>
  <pageMargins left="0.39" right="0.39" top="0.39" bottom="0.39" header="0" footer="0"/>
  <pageSetup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:N9"/>
  <sheetViews>
    <sheetView rightToLeft="1" view="pageBreakPreview" zoomScale="95" zoomScaleNormal="100" zoomScaleSheetLayoutView="95" workbookViewId="0">
      <selection activeCell="C17" sqref="C17"/>
    </sheetView>
  </sheetViews>
  <sheetFormatPr defaultRowHeight="30" customHeight="1" x14ac:dyDescent="0.2"/>
  <cols>
    <col min="1" max="1" width="29.85546875" style="14" customWidth="1"/>
    <col min="2" max="2" width="0.5703125" style="14" customWidth="1"/>
    <col min="3" max="3" width="12.42578125" style="14" customWidth="1"/>
    <col min="4" max="4" width="0.5703125" style="14" customWidth="1"/>
    <col min="5" max="5" width="15.5703125" style="14" customWidth="1"/>
    <col min="6" max="6" width="0.42578125" style="14" customWidth="1"/>
    <col min="7" max="7" width="13" style="14" customWidth="1"/>
    <col min="8" max="8" width="0.42578125" style="14" customWidth="1"/>
    <col min="9" max="9" width="13" style="14" customWidth="1"/>
    <col min="10" max="10" width="0.5703125" style="14" customWidth="1"/>
    <col min="11" max="11" width="21" style="14" customWidth="1"/>
    <col min="12" max="12" width="0.42578125" style="14" customWidth="1"/>
    <col min="13" max="13" width="15.85546875" style="14" customWidth="1"/>
    <col min="14" max="14" width="19.5703125" style="14" customWidth="1"/>
    <col min="15" max="16384" width="9.140625" style="14"/>
  </cols>
  <sheetData>
    <row r="1" spans="1:14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4" ht="30" customHeight="1" x14ac:dyDescent="0.2">
      <c r="A2" s="246" t="s">
        <v>0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</row>
    <row r="3" spans="1:14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</row>
    <row r="4" spans="1:14" s="15" customFormat="1" ht="30" customHeight="1" x14ac:dyDescent="0.2">
      <c r="A4" s="245" t="s">
        <v>33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</row>
    <row r="5" spans="1:14" s="15" customFormat="1" ht="30" customHeight="1" x14ac:dyDescent="0.2">
      <c r="A5" s="245" t="s">
        <v>34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</row>
    <row r="6" spans="1:14" ht="30" customHeight="1" x14ac:dyDescent="0.2">
      <c r="C6" s="260" t="s">
        <v>125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</row>
    <row r="7" spans="1:14" ht="42" x14ac:dyDescent="0.2">
      <c r="A7" s="1" t="s">
        <v>35</v>
      </c>
      <c r="C7" s="18" t="s">
        <v>4</v>
      </c>
      <c r="E7" s="18" t="s">
        <v>36</v>
      </c>
      <c r="G7" s="28" t="s">
        <v>37</v>
      </c>
      <c r="I7" s="18" t="s">
        <v>38</v>
      </c>
      <c r="K7" s="28" t="s">
        <v>39</v>
      </c>
      <c r="M7" s="11" t="s">
        <v>85</v>
      </c>
    </row>
    <row r="8" spans="1:14" ht="30" customHeight="1" x14ac:dyDescent="0.2">
      <c r="A8" s="157" t="s">
        <v>137</v>
      </c>
      <c r="C8" s="112">
        <v>15000</v>
      </c>
      <c r="D8" s="23"/>
      <c r="E8" s="112">
        <v>982000</v>
      </c>
      <c r="F8" s="23"/>
      <c r="G8" s="112">
        <v>1000000</v>
      </c>
      <c r="H8" s="23"/>
      <c r="I8" s="233">
        <f>(G8-E8)/G8</f>
        <v>1.7999999999999999E-2</v>
      </c>
      <c r="J8" s="23"/>
      <c r="K8" s="24">
        <v>15000000000</v>
      </c>
      <c r="L8" s="156"/>
      <c r="M8" s="12" t="s">
        <v>162</v>
      </c>
      <c r="N8" s="37"/>
    </row>
    <row r="9" spans="1:14" s="22" customFormat="1" ht="30" customHeight="1" x14ac:dyDescent="0.25">
      <c r="A9" s="13"/>
      <c r="C9" s="20"/>
      <c r="D9" s="21"/>
      <c r="E9" s="20"/>
      <c r="F9" s="21"/>
      <c r="G9" s="20"/>
      <c r="H9" s="21"/>
      <c r="I9" s="20"/>
      <c r="J9" s="21"/>
      <c r="K9" s="20"/>
    </row>
  </sheetData>
  <mergeCells count="6">
    <mergeCell ref="A1:M1"/>
    <mergeCell ref="C6:M6"/>
    <mergeCell ref="A5:M5"/>
    <mergeCell ref="A4:M4"/>
    <mergeCell ref="A2:M2"/>
    <mergeCell ref="A3:M3"/>
  </mergeCells>
  <pageMargins left="0.39" right="0.39" top="0.39" bottom="0.39" header="0" footer="0"/>
  <pageSetup scale="8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  <pageSetUpPr fitToPage="1"/>
  </sheetPr>
  <dimension ref="A1:AV12"/>
  <sheetViews>
    <sheetView rightToLeft="1" view="pageBreakPreview" zoomScaleNormal="100" zoomScaleSheetLayoutView="100" workbookViewId="0">
      <selection activeCell="A12" sqref="A12"/>
    </sheetView>
  </sheetViews>
  <sheetFormatPr defaultRowHeight="30" customHeight="1" x14ac:dyDescent="0.2"/>
  <cols>
    <col min="1" max="1" width="32.42578125" style="14" customWidth="1"/>
    <col min="2" max="2" width="13" style="14" customWidth="1"/>
    <col min="3" max="3" width="1.28515625" style="14" customWidth="1"/>
    <col min="4" max="4" width="13" style="14" customWidth="1"/>
    <col min="5" max="5" width="1.28515625" style="14" customWidth="1"/>
    <col min="6" max="6" width="6.42578125" style="14" customWidth="1"/>
    <col min="7" max="7" width="1.28515625" style="14" customWidth="1"/>
    <col min="8" max="8" width="5.140625" style="14" customWidth="1"/>
    <col min="9" max="9" width="1.28515625" style="14" customWidth="1"/>
    <col min="10" max="10" width="9.140625" style="14" customWidth="1"/>
    <col min="11" max="11" width="1.28515625" style="14" customWidth="1"/>
    <col min="12" max="12" width="2.5703125" style="14" customWidth="1"/>
    <col min="13" max="13" width="1.28515625" style="14" customWidth="1"/>
    <col min="14" max="14" width="9.140625" style="14" customWidth="1"/>
    <col min="15" max="15" width="1.28515625" style="14" customWidth="1"/>
    <col min="16" max="16" width="2.5703125" style="14" customWidth="1"/>
    <col min="17" max="19" width="1.28515625" style="14" customWidth="1"/>
    <col min="20" max="20" width="6.42578125" style="14" customWidth="1"/>
    <col min="21" max="21" width="1.28515625" style="14" customWidth="1"/>
    <col min="22" max="22" width="2.5703125" style="14" customWidth="1"/>
    <col min="23" max="25" width="1.28515625" style="14" customWidth="1"/>
    <col min="26" max="26" width="6.42578125" style="14" customWidth="1"/>
    <col min="27" max="27" width="1.28515625" style="14" customWidth="1"/>
    <col min="28" max="28" width="2.5703125" style="14" customWidth="1"/>
    <col min="29" max="31" width="1.28515625" style="14" customWidth="1"/>
    <col min="32" max="32" width="9.140625" style="14" customWidth="1"/>
    <col min="33" max="33" width="1.28515625" style="14" customWidth="1"/>
    <col min="34" max="34" width="2.5703125" style="14" customWidth="1"/>
    <col min="35" max="35" width="1.28515625" style="14" customWidth="1"/>
    <col min="36" max="36" width="9.140625" style="14" customWidth="1"/>
    <col min="37" max="37" width="1.28515625" style="14" customWidth="1"/>
    <col min="38" max="38" width="2.5703125" style="14" customWidth="1"/>
    <col min="39" max="39" width="1.28515625" style="14" customWidth="1"/>
    <col min="40" max="40" width="9.140625" style="14" customWidth="1"/>
    <col min="41" max="41" width="1.28515625" style="14" customWidth="1"/>
    <col min="42" max="42" width="2.5703125" style="14" customWidth="1"/>
    <col min="43" max="43" width="1.28515625" style="14" customWidth="1"/>
    <col min="44" max="44" width="11.7109375" style="14" customWidth="1"/>
    <col min="45" max="46" width="1.28515625" style="14" customWidth="1"/>
    <col min="47" max="47" width="13" style="14" customWidth="1"/>
    <col min="48" max="48" width="7.7109375" style="14" customWidth="1"/>
    <col min="49" max="49" width="0.28515625" style="14" customWidth="1"/>
    <col min="50" max="16384" width="9.140625" style="14"/>
  </cols>
  <sheetData>
    <row r="1" spans="1:48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19"/>
    </row>
    <row r="2" spans="1:48" ht="30" customHeight="1" x14ac:dyDescent="0.2">
      <c r="A2" s="246" t="s">
        <v>0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19"/>
    </row>
    <row r="3" spans="1:48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19"/>
    </row>
    <row r="4" spans="1:48" ht="30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</row>
    <row r="5" spans="1:48" s="15" customFormat="1" ht="30" customHeight="1" x14ac:dyDescent="0.2">
      <c r="A5" s="245" t="s">
        <v>11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  <c r="AT5" s="245"/>
      <c r="AU5" s="245"/>
      <c r="AV5" s="245"/>
    </row>
    <row r="6" spans="1:48" ht="30" customHeight="1" x14ac:dyDescent="0.2">
      <c r="H6" s="247" t="s">
        <v>109</v>
      </c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B6" s="247" t="s">
        <v>125</v>
      </c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P6" s="247"/>
      <c r="AQ6" s="247"/>
      <c r="AR6" s="247"/>
    </row>
    <row r="7" spans="1:48" ht="36.75" customHeight="1" x14ac:dyDescent="0.2">
      <c r="A7" s="247" t="s">
        <v>12</v>
      </c>
      <c r="B7" s="247"/>
      <c r="C7" s="247"/>
      <c r="D7" s="247"/>
      <c r="E7" s="247"/>
      <c r="F7" s="247"/>
      <c r="H7" s="247" t="s">
        <v>13</v>
      </c>
      <c r="I7" s="247"/>
      <c r="J7" s="247"/>
      <c r="L7" s="247" t="s">
        <v>14</v>
      </c>
      <c r="M7" s="247"/>
      <c r="N7" s="247"/>
      <c r="P7" s="247" t="s">
        <v>15</v>
      </c>
      <c r="Q7" s="247"/>
      <c r="R7" s="247"/>
      <c r="S7" s="247"/>
      <c r="T7" s="247"/>
      <c r="V7" s="247" t="s">
        <v>16</v>
      </c>
      <c r="W7" s="247"/>
      <c r="X7" s="247"/>
      <c r="Y7" s="247"/>
      <c r="Z7" s="247"/>
      <c r="AB7" s="247" t="s">
        <v>13</v>
      </c>
      <c r="AC7" s="247"/>
      <c r="AD7" s="247"/>
      <c r="AE7" s="247"/>
      <c r="AF7" s="247"/>
      <c r="AH7" s="247" t="s">
        <v>14</v>
      </c>
      <c r="AI7" s="247"/>
      <c r="AJ7" s="247"/>
      <c r="AL7" s="247" t="s">
        <v>15</v>
      </c>
      <c r="AM7" s="247"/>
      <c r="AN7" s="247"/>
      <c r="AP7" s="247" t="s">
        <v>16</v>
      </c>
      <c r="AQ7" s="247"/>
      <c r="AR7" s="247"/>
    </row>
    <row r="8" spans="1:48" ht="38.25" customHeight="1" x14ac:dyDescent="0.2">
      <c r="A8" s="261"/>
      <c r="B8" s="261"/>
      <c r="C8" s="261"/>
      <c r="D8" s="261"/>
      <c r="E8" s="261"/>
      <c r="F8" s="261"/>
      <c r="H8" s="262"/>
      <c r="I8" s="262"/>
      <c r="J8" s="262"/>
      <c r="K8" s="16"/>
      <c r="L8" s="262"/>
      <c r="M8" s="262"/>
      <c r="N8" s="262"/>
      <c r="O8" s="16"/>
      <c r="P8" s="261"/>
      <c r="Q8" s="261"/>
      <c r="R8" s="261"/>
      <c r="S8" s="261"/>
      <c r="T8" s="261"/>
      <c r="U8" s="16"/>
      <c r="V8" s="265"/>
      <c r="W8" s="265"/>
      <c r="X8" s="265"/>
      <c r="Y8" s="265"/>
      <c r="Z8" s="265"/>
      <c r="AA8" s="16"/>
      <c r="AB8" s="262"/>
      <c r="AC8" s="262"/>
      <c r="AD8" s="262"/>
      <c r="AE8" s="262"/>
      <c r="AF8" s="262"/>
      <c r="AG8" s="16"/>
      <c r="AH8" s="262"/>
      <c r="AI8" s="262"/>
      <c r="AJ8" s="262"/>
      <c r="AK8" s="16"/>
      <c r="AL8" s="261"/>
      <c r="AM8" s="261"/>
      <c r="AN8" s="261"/>
      <c r="AO8" s="16"/>
      <c r="AP8" s="265"/>
      <c r="AQ8" s="265"/>
      <c r="AR8" s="265"/>
    </row>
    <row r="9" spans="1:48" s="15" customFormat="1" ht="30" customHeight="1" x14ac:dyDescent="0.2">
      <c r="A9" s="263" t="s">
        <v>17</v>
      </c>
      <c r="B9" s="263"/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3"/>
      <c r="W9" s="263"/>
      <c r="X9" s="263"/>
      <c r="Y9" s="263"/>
      <c r="Z9" s="263"/>
      <c r="AA9" s="263"/>
      <c r="AB9" s="263"/>
      <c r="AC9" s="263"/>
      <c r="AD9" s="263"/>
      <c r="AE9" s="263"/>
      <c r="AF9" s="263"/>
      <c r="AG9" s="263"/>
      <c r="AH9" s="263"/>
      <c r="AI9" s="263"/>
      <c r="AJ9" s="263"/>
      <c r="AK9" s="263"/>
      <c r="AL9" s="263"/>
      <c r="AM9" s="263"/>
      <c r="AN9" s="263"/>
      <c r="AO9" s="263"/>
      <c r="AP9" s="263"/>
      <c r="AQ9" s="263"/>
      <c r="AR9" s="263"/>
      <c r="AS9" s="263"/>
      <c r="AT9" s="263"/>
      <c r="AU9" s="263"/>
      <c r="AV9" s="263"/>
    </row>
    <row r="10" spans="1:48" ht="30" customHeight="1" x14ac:dyDescent="0.2">
      <c r="B10" s="247" t="s">
        <v>109</v>
      </c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7"/>
      <c r="U10" s="247"/>
      <c r="V10" s="247"/>
      <c r="X10" s="247" t="s">
        <v>125</v>
      </c>
      <c r="Y10" s="247"/>
      <c r="Z10" s="247"/>
      <c r="AA10" s="247"/>
      <c r="AB10" s="247"/>
      <c r="AC10" s="247"/>
      <c r="AD10" s="247"/>
      <c r="AE10" s="247"/>
      <c r="AF10" s="247"/>
      <c r="AG10" s="247"/>
      <c r="AH10" s="247"/>
      <c r="AI10" s="247"/>
      <c r="AJ10" s="247"/>
      <c r="AK10" s="247"/>
      <c r="AL10" s="247"/>
      <c r="AM10" s="247"/>
      <c r="AN10" s="247"/>
      <c r="AO10" s="247"/>
      <c r="AP10" s="247"/>
      <c r="AQ10" s="247"/>
      <c r="AR10" s="247"/>
      <c r="AS10" s="247"/>
      <c r="AT10" s="247"/>
      <c r="AU10" s="247"/>
    </row>
    <row r="11" spans="1:48" ht="42" customHeight="1" x14ac:dyDescent="0.2">
      <c r="A11" s="1" t="s">
        <v>12</v>
      </c>
      <c r="B11" s="2" t="s">
        <v>18</v>
      </c>
      <c r="C11" s="27"/>
      <c r="D11" s="2" t="s">
        <v>19</v>
      </c>
      <c r="E11" s="27"/>
      <c r="F11" s="264" t="s">
        <v>20</v>
      </c>
      <c r="G11" s="264"/>
      <c r="H11" s="264"/>
      <c r="I11" s="27"/>
      <c r="J11" s="248" t="s">
        <v>21</v>
      </c>
      <c r="K11" s="248"/>
      <c r="L11" s="248"/>
      <c r="M11" s="27"/>
      <c r="N11" s="248" t="s">
        <v>14</v>
      </c>
      <c r="O11" s="248"/>
      <c r="P11" s="248"/>
      <c r="Q11" s="27"/>
      <c r="R11" s="248" t="s">
        <v>15</v>
      </c>
      <c r="S11" s="248"/>
      <c r="T11" s="248"/>
      <c r="U11" s="248"/>
      <c r="V11" s="248"/>
      <c r="X11" s="248" t="s">
        <v>18</v>
      </c>
      <c r="Y11" s="248"/>
      <c r="Z11" s="248"/>
      <c r="AA11" s="248"/>
      <c r="AB11" s="248"/>
      <c r="AC11" s="27"/>
      <c r="AD11" s="248" t="s">
        <v>19</v>
      </c>
      <c r="AE11" s="248"/>
      <c r="AF11" s="248"/>
      <c r="AG11" s="248"/>
      <c r="AH11" s="248"/>
      <c r="AI11" s="27"/>
      <c r="AJ11" s="264" t="s">
        <v>20</v>
      </c>
      <c r="AK11" s="264"/>
      <c r="AL11" s="264"/>
      <c r="AM11" s="27"/>
      <c r="AN11" s="248" t="s">
        <v>21</v>
      </c>
      <c r="AO11" s="248"/>
      <c r="AP11" s="248"/>
      <c r="AQ11" s="27"/>
      <c r="AR11" s="248" t="s">
        <v>14</v>
      </c>
      <c r="AS11" s="248"/>
      <c r="AT11" s="27"/>
      <c r="AU11" s="2" t="s">
        <v>15</v>
      </c>
    </row>
    <row r="12" spans="1:48" ht="37.5" customHeight="1" x14ac:dyDescent="0.2">
      <c r="A12" s="10"/>
      <c r="B12" s="10"/>
      <c r="C12" s="16"/>
      <c r="D12" s="10"/>
      <c r="E12" s="16"/>
      <c r="F12" s="261"/>
      <c r="G12" s="261"/>
      <c r="H12" s="261"/>
      <c r="I12" s="16"/>
      <c r="J12" s="262"/>
      <c r="K12" s="262"/>
      <c r="L12" s="262"/>
      <c r="M12" s="16"/>
      <c r="N12" s="262"/>
      <c r="O12" s="262"/>
      <c r="P12" s="262"/>
      <c r="Q12" s="16"/>
      <c r="R12" s="261"/>
      <c r="S12" s="261"/>
      <c r="T12" s="261"/>
      <c r="U12" s="261"/>
      <c r="V12" s="261"/>
      <c r="W12" s="16"/>
      <c r="X12" s="261"/>
      <c r="Y12" s="261"/>
      <c r="Z12" s="261"/>
      <c r="AA12" s="261"/>
      <c r="AB12" s="261"/>
      <c r="AC12" s="16"/>
      <c r="AD12" s="261"/>
      <c r="AE12" s="261"/>
      <c r="AF12" s="261"/>
      <c r="AG12" s="261"/>
      <c r="AH12" s="261"/>
      <c r="AI12" s="16"/>
      <c r="AJ12" s="261"/>
      <c r="AK12" s="261"/>
      <c r="AL12" s="261"/>
      <c r="AM12" s="16"/>
      <c r="AN12" s="262"/>
      <c r="AO12" s="262"/>
      <c r="AP12" s="262"/>
      <c r="AQ12" s="16"/>
      <c r="AR12" s="262"/>
      <c r="AS12" s="262"/>
      <c r="AT12" s="16"/>
      <c r="AU12" s="10"/>
    </row>
  </sheetData>
  <mergeCells count="48">
    <mergeCell ref="AL7:AN7"/>
    <mergeCell ref="AP7:AR7"/>
    <mergeCell ref="H6:Z6"/>
    <mergeCell ref="AB6:AR6"/>
    <mergeCell ref="A5:M5"/>
    <mergeCell ref="N5:Z5"/>
    <mergeCell ref="AA5:AM5"/>
    <mergeCell ref="AN5:AV5"/>
    <mergeCell ref="V7:Z7"/>
    <mergeCell ref="AB7:AF7"/>
    <mergeCell ref="AH7:AJ7"/>
    <mergeCell ref="A1:AU1"/>
    <mergeCell ref="A2:AU2"/>
    <mergeCell ref="A3:AU3"/>
    <mergeCell ref="AB8:AF8"/>
    <mergeCell ref="AH8:AJ8"/>
    <mergeCell ref="AL8:AN8"/>
    <mergeCell ref="AP8:AR8"/>
    <mergeCell ref="A7:F7"/>
    <mergeCell ref="H7:J7"/>
    <mergeCell ref="L7:N7"/>
    <mergeCell ref="A8:F8"/>
    <mergeCell ref="H8:J8"/>
    <mergeCell ref="L8:N8"/>
    <mergeCell ref="P8:T8"/>
    <mergeCell ref="V8:Z8"/>
    <mergeCell ref="P7:T7"/>
    <mergeCell ref="A9:AV9"/>
    <mergeCell ref="B10:V10"/>
    <mergeCell ref="X10:AU10"/>
    <mergeCell ref="F11:H11"/>
    <mergeCell ref="J11:L11"/>
    <mergeCell ref="N11:P11"/>
    <mergeCell ref="R11:V11"/>
    <mergeCell ref="X11:AB11"/>
    <mergeCell ref="AD11:AH11"/>
    <mergeCell ref="AJ11:AL11"/>
    <mergeCell ref="AN11:AP11"/>
    <mergeCell ref="AR11:AS11"/>
    <mergeCell ref="AD12:AH12"/>
    <mergeCell ref="AJ12:AL12"/>
    <mergeCell ref="AN12:AP12"/>
    <mergeCell ref="AR12:AS12"/>
    <mergeCell ref="F12:H12"/>
    <mergeCell ref="J12:L12"/>
    <mergeCell ref="N12:P12"/>
    <mergeCell ref="R12:V12"/>
    <mergeCell ref="X12:AB12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AC17"/>
  <sheetViews>
    <sheetView rightToLeft="1" view="pageBreakPreview" zoomScaleNormal="100" zoomScaleSheetLayoutView="100" workbookViewId="0">
      <selection activeCell="H15" sqref="H15"/>
    </sheetView>
  </sheetViews>
  <sheetFormatPr defaultRowHeight="30" customHeight="1" x14ac:dyDescent="0.2"/>
  <cols>
    <col min="1" max="1" width="5.140625" style="14" customWidth="1"/>
    <col min="2" max="2" width="25.28515625" style="14" customWidth="1"/>
    <col min="3" max="3" width="0.7109375" style="14" customWidth="1"/>
    <col min="4" max="4" width="10.42578125" style="14" customWidth="1"/>
    <col min="5" max="5" width="0.7109375" style="14" customWidth="1"/>
    <col min="6" max="6" width="19.42578125" style="14" customWidth="1"/>
    <col min="7" max="7" width="0.5703125" style="14" customWidth="1"/>
    <col min="8" max="8" width="17.42578125" style="14" customWidth="1"/>
    <col min="9" max="9" width="0.5703125" style="14" customWidth="1"/>
    <col min="10" max="10" width="10.42578125" style="23" customWidth="1"/>
    <col min="11" max="11" width="0.5703125" style="14" customWidth="1"/>
    <col min="12" max="12" width="15.42578125" style="14" customWidth="1"/>
    <col min="13" max="13" width="0.28515625" style="14" customWidth="1"/>
    <col min="14" max="14" width="10.28515625" style="14" customWidth="1"/>
    <col min="15" max="15" width="0.42578125" style="14" customWidth="1"/>
    <col min="16" max="16" width="14.85546875" style="14" customWidth="1"/>
    <col min="17" max="17" width="0.5703125" style="14" customWidth="1"/>
    <col min="18" max="18" width="11.5703125" style="14" customWidth="1"/>
    <col min="19" max="19" width="0.7109375" style="14" customWidth="1"/>
    <col min="20" max="20" width="10.5703125" style="60" customWidth="1"/>
    <col min="21" max="21" width="0.5703125" style="60" customWidth="1"/>
    <col min="22" max="22" width="16.42578125" style="60" customWidth="1"/>
    <col min="23" max="23" width="0.7109375" style="60" customWidth="1"/>
    <col min="24" max="24" width="17" style="60" bestFit="1" customWidth="1"/>
    <col min="25" max="25" width="0.7109375" style="60" customWidth="1"/>
    <col min="26" max="26" width="13.85546875" style="60" customWidth="1"/>
    <col min="27" max="27" width="0.28515625" style="14" customWidth="1"/>
    <col min="28" max="28" width="20.7109375" style="14" customWidth="1"/>
    <col min="29" max="29" width="9.140625" style="29"/>
    <col min="30" max="16384" width="9.140625" style="14"/>
  </cols>
  <sheetData>
    <row r="1" spans="1:29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</row>
    <row r="2" spans="1:29" ht="30" customHeight="1" x14ac:dyDescent="0.2">
      <c r="A2" s="246" t="s">
        <v>0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</row>
    <row r="3" spans="1:29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</row>
    <row r="4" spans="1:29" s="15" customFormat="1" ht="30" customHeight="1" x14ac:dyDescent="0.2">
      <c r="A4" s="245" t="s">
        <v>90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C4" s="48"/>
    </row>
    <row r="5" spans="1:29" ht="30" customHeight="1" x14ac:dyDescent="0.2">
      <c r="D5" s="247" t="s">
        <v>109</v>
      </c>
      <c r="E5" s="247"/>
      <c r="F5" s="247"/>
      <c r="G5" s="247"/>
      <c r="H5" s="247"/>
      <c r="J5" s="247" t="s">
        <v>1</v>
      </c>
      <c r="K5" s="247"/>
      <c r="L5" s="247"/>
      <c r="M5" s="247"/>
      <c r="N5" s="247"/>
      <c r="O5" s="247"/>
      <c r="P5" s="247"/>
      <c r="R5" s="247" t="s">
        <v>125</v>
      </c>
      <c r="S5" s="247"/>
      <c r="T5" s="247"/>
      <c r="U5" s="247"/>
      <c r="V5" s="247"/>
      <c r="W5" s="247"/>
      <c r="X5" s="247"/>
      <c r="Y5" s="247"/>
      <c r="Z5" s="247"/>
    </row>
    <row r="6" spans="1:29" ht="29.25" customHeight="1" x14ac:dyDescent="0.2">
      <c r="A6" s="246"/>
      <c r="B6" s="246"/>
      <c r="D6" s="241" t="s">
        <v>25</v>
      </c>
      <c r="E6" s="27"/>
      <c r="F6" s="241" t="s">
        <v>5</v>
      </c>
      <c r="G6" s="27"/>
      <c r="H6" s="241" t="s">
        <v>6</v>
      </c>
      <c r="J6" s="248" t="s">
        <v>22</v>
      </c>
      <c r="K6" s="248"/>
      <c r="L6" s="248"/>
      <c r="M6" s="27"/>
      <c r="N6" s="248" t="s">
        <v>23</v>
      </c>
      <c r="O6" s="248"/>
      <c r="P6" s="248"/>
      <c r="R6" s="241" t="s">
        <v>4</v>
      </c>
      <c r="S6" s="27"/>
      <c r="T6" s="239" t="s">
        <v>103</v>
      </c>
      <c r="U6" s="86"/>
      <c r="V6" s="249" t="s">
        <v>5</v>
      </c>
      <c r="W6" s="86"/>
      <c r="X6" s="249" t="s">
        <v>6</v>
      </c>
      <c r="Y6" s="86"/>
      <c r="Z6" s="239" t="s">
        <v>9</v>
      </c>
    </row>
    <row r="7" spans="1:29" ht="24.75" customHeight="1" x14ac:dyDescent="0.2">
      <c r="A7" s="246"/>
      <c r="B7" s="246"/>
      <c r="D7" s="242"/>
      <c r="F7" s="242"/>
      <c r="H7" s="242"/>
      <c r="J7" s="2" t="s">
        <v>4</v>
      </c>
      <c r="K7" s="27"/>
      <c r="L7" s="2" t="s">
        <v>5</v>
      </c>
      <c r="N7" s="2" t="s">
        <v>4</v>
      </c>
      <c r="O7" s="27"/>
      <c r="P7" s="2" t="s">
        <v>7</v>
      </c>
      <c r="R7" s="242"/>
      <c r="T7" s="240"/>
      <c r="V7" s="250"/>
      <c r="X7" s="250"/>
      <c r="Z7" s="240"/>
    </row>
    <row r="8" spans="1:29" ht="30" customHeight="1" x14ac:dyDescent="0.2">
      <c r="A8" s="266" t="s">
        <v>131</v>
      </c>
      <c r="B8" s="266"/>
      <c r="C8" s="131"/>
      <c r="D8" s="102">
        <v>0</v>
      </c>
      <c r="E8" s="131"/>
      <c r="F8" s="102">
        <v>0</v>
      </c>
      <c r="G8" s="131"/>
      <c r="H8" s="102">
        <v>0</v>
      </c>
      <c r="I8" s="131"/>
      <c r="J8" s="140">
        <v>10000</v>
      </c>
      <c r="K8" s="131"/>
      <c r="L8" s="140">
        <v>104907261</v>
      </c>
      <c r="M8" s="131"/>
      <c r="N8" s="158">
        <v>0</v>
      </c>
      <c r="O8" s="131"/>
      <c r="P8" s="158">
        <v>0</v>
      </c>
      <c r="Q8" s="131"/>
      <c r="R8" s="140">
        <v>10000</v>
      </c>
      <c r="S8" s="131"/>
      <c r="T8" s="140">
        <v>10681</v>
      </c>
      <c r="U8" s="209"/>
      <c r="V8" s="140">
        <v>104907261</v>
      </c>
      <c r="W8" s="209"/>
      <c r="X8" s="140">
        <v>106174481</v>
      </c>
      <c r="Y8" s="209"/>
      <c r="Z8" s="196">
        <v>2.0000000000000001E-4</v>
      </c>
    </row>
    <row r="9" spans="1:29" ht="30" customHeight="1" x14ac:dyDescent="0.2">
      <c r="A9" s="266" t="s">
        <v>130</v>
      </c>
      <c r="B9" s="266"/>
      <c r="C9" s="131"/>
      <c r="D9" s="102">
        <v>0</v>
      </c>
      <c r="E9" s="131"/>
      <c r="F9" s="140">
        <v>0</v>
      </c>
      <c r="G9" s="131"/>
      <c r="H9" s="140">
        <v>0</v>
      </c>
      <c r="I9" s="131"/>
      <c r="J9" s="140">
        <v>36233</v>
      </c>
      <c r="L9" s="140">
        <v>641848365</v>
      </c>
      <c r="M9" s="131"/>
      <c r="N9" s="102">
        <v>0</v>
      </c>
      <c r="O9" s="131"/>
      <c r="P9" s="102">
        <v>0</v>
      </c>
      <c r="Q9" s="131"/>
      <c r="R9" s="140">
        <v>36233</v>
      </c>
      <c r="S9" s="131"/>
      <c r="T9" s="140">
        <v>18585</v>
      </c>
      <c r="U9" s="140"/>
      <c r="V9" s="140">
        <v>641848365</v>
      </c>
      <c r="W9" s="140"/>
      <c r="X9" s="140">
        <v>669383633</v>
      </c>
      <c r="Y9" s="209"/>
      <c r="Z9" s="219">
        <v>1.5E-3</v>
      </c>
    </row>
    <row r="10" spans="1:29" customFormat="1" ht="30" customHeight="1" x14ac:dyDescent="0.2">
      <c r="A10" s="266" t="s">
        <v>122</v>
      </c>
      <c r="B10" s="266"/>
      <c r="C10" s="141"/>
      <c r="D10" s="140">
        <v>804000</v>
      </c>
      <c r="E10" s="141"/>
      <c r="F10" s="140">
        <v>9998068314</v>
      </c>
      <c r="G10" s="141"/>
      <c r="H10" s="140">
        <v>10187432042</v>
      </c>
      <c r="I10" s="141"/>
      <c r="J10" s="140">
        <v>0</v>
      </c>
      <c r="K10" s="141"/>
      <c r="L10" s="140">
        <v>0</v>
      </c>
      <c r="M10" s="141"/>
      <c r="N10" s="221">
        <v>-804000</v>
      </c>
      <c r="O10" s="159"/>
      <c r="P10" s="125">
        <v>10499816648</v>
      </c>
      <c r="Q10" s="141"/>
      <c r="R10" s="102">
        <v>0</v>
      </c>
      <c r="S10" s="141"/>
      <c r="T10" s="102">
        <v>0</v>
      </c>
      <c r="U10" s="141"/>
      <c r="V10" s="140">
        <v>0</v>
      </c>
      <c r="W10" s="141"/>
      <c r="X10" s="102">
        <v>0</v>
      </c>
      <c r="Y10" s="141"/>
      <c r="Z10" s="219">
        <v>0</v>
      </c>
    </row>
    <row r="11" spans="1:29" ht="30" customHeight="1" x14ac:dyDescent="0.2">
      <c r="A11" s="266" t="s">
        <v>123</v>
      </c>
      <c r="B11" s="266"/>
      <c r="C11" s="131"/>
      <c r="D11" s="140">
        <v>290845</v>
      </c>
      <c r="E11" s="131"/>
      <c r="F11" s="222">
        <v>5999995652</v>
      </c>
      <c r="G11" s="131"/>
      <c r="H11" s="140">
        <v>6050448535</v>
      </c>
      <c r="I11" s="131"/>
      <c r="J11" s="140">
        <v>0</v>
      </c>
      <c r="K11" s="131"/>
      <c r="L11" s="140">
        <v>0</v>
      </c>
      <c r="M11" s="131"/>
      <c r="N11" s="218">
        <v>0</v>
      </c>
      <c r="O11" s="131"/>
      <c r="P11" s="102">
        <v>0</v>
      </c>
      <c r="Q11" s="131"/>
      <c r="R11" s="140">
        <v>290845</v>
      </c>
      <c r="S11" s="131"/>
      <c r="T11" s="140">
        <v>21329</v>
      </c>
      <c r="U11" s="140"/>
      <c r="V11" s="140">
        <v>5999995652</v>
      </c>
      <c r="W11" s="140"/>
      <c r="X11" s="140">
        <v>6203433005</v>
      </c>
      <c r="Y11" s="209"/>
      <c r="Z11" s="219">
        <v>1.44E-2</v>
      </c>
    </row>
    <row r="12" spans="1:29" s="22" customFormat="1" ht="30" customHeight="1" thickBot="1" x14ac:dyDescent="0.3">
      <c r="A12" s="246" t="s">
        <v>10</v>
      </c>
      <c r="B12" s="246"/>
      <c r="D12" s="214">
        <v>1094845</v>
      </c>
      <c r="E12" s="210"/>
      <c r="F12" s="220">
        <v>15998063966</v>
      </c>
      <c r="G12" s="210"/>
      <c r="H12" s="26">
        <v>16237880576.5</v>
      </c>
      <c r="I12" s="210"/>
      <c r="J12" s="215">
        <f>SUM(J8:J11)</f>
        <v>46233</v>
      </c>
      <c r="K12" s="210"/>
      <c r="L12" s="211">
        <f>SUM(L8:L11)</f>
        <v>746755626</v>
      </c>
      <c r="M12" s="210"/>
      <c r="N12" s="217">
        <f>SUM(N8:N11)</f>
        <v>-804000</v>
      </c>
      <c r="O12" s="210"/>
      <c r="P12" s="211">
        <f>SUM(P8:P11)</f>
        <v>10499816648</v>
      </c>
      <c r="Q12" s="210"/>
      <c r="R12" s="26">
        <f>SUM(R8:R11)</f>
        <v>337078</v>
      </c>
      <c r="S12" s="210"/>
      <c r="T12" s="212"/>
      <c r="U12" s="213"/>
      <c r="V12" s="26">
        <v>6746751278</v>
      </c>
      <c r="W12" s="213"/>
      <c r="X12" s="26">
        <v>6978991118.1852503</v>
      </c>
      <c r="Y12" s="213"/>
      <c r="Z12" s="216">
        <v>1.61</v>
      </c>
      <c r="AC12" s="50"/>
    </row>
    <row r="13" spans="1:29" ht="30" customHeight="1" thickTop="1" x14ac:dyDescent="0.2"/>
    <row r="14" spans="1:29" ht="30" customHeight="1" x14ac:dyDescent="0.2">
      <c r="D14" s="13"/>
    </row>
    <row r="17" spans="14:14" ht="30" customHeight="1" x14ac:dyDescent="0.2">
      <c r="N17" s="146"/>
    </row>
  </sheetData>
  <mergeCells count="23">
    <mergeCell ref="J6:L6"/>
    <mergeCell ref="N6:P6"/>
    <mergeCell ref="F6:F7"/>
    <mergeCell ref="H6:H7"/>
    <mergeCell ref="R6:R7"/>
    <mergeCell ref="T6:T7"/>
    <mergeCell ref="V6:V7"/>
    <mergeCell ref="X6:X7"/>
    <mergeCell ref="Z6:Z7"/>
    <mergeCell ref="A1:Z1"/>
    <mergeCell ref="A2:Z2"/>
    <mergeCell ref="A3:Z3"/>
    <mergeCell ref="D5:H5"/>
    <mergeCell ref="J5:P5"/>
    <mergeCell ref="R5:Z5"/>
    <mergeCell ref="A4:Z4"/>
    <mergeCell ref="A10:B10"/>
    <mergeCell ref="D6:D7"/>
    <mergeCell ref="A6:B7"/>
    <mergeCell ref="A12:B12"/>
    <mergeCell ref="A9:B9"/>
    <mergeCell ref="A11:B11"/>
    <mergeCell ref="A8:B8"/>
  </mergeCells>
  <pageMargins left="0.39" right="0.39" top="0.39" bottom="0.39" header="0" footer="0"/>
  <pageSetup scale="6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-0.249977111117893"/>
    <pageSetUpPr fitToPage="1"/>
  </sheetPr>
  <dimension ref="A1:Q23"/>
  <sheetViews>
    <sheetView rightToLeft="1" view="pageBreakPreview" topLeftCell="A3" zoomScaleNormal="100" zoomScaleSheetLayoutView="100" workbookViewId="0">
      <selection activeCell="B19" sqref="B19"/>
    </sheetView>
  </sheetViews>
  <sheetFormatPr defaultRowHeight="24.95" customHeight="1" x14ac:dyDescent="0.25"/>
  <cols>
    <col min="1" max="1" width="5.140625" style="14" customWidth="1"/>
    <col min="2" max="2" width="53.42578125" style="14" customWidth="1"/>
    <col min="3" max="3" width="0.5703125" style="14" customWidth="1"/>
    <col min="4" max="4" width="17.5703125" style="16" customWidth="1"/>
    <col min="5" max="5" width="0.5703125" style="14" customWidth="1"/>
    <col min="6" max="6" width="18.7109375" style="23" bestFit="1" customWidth="1"/>
    <col min="7" max="7" width="0.5703125" style="14" customWidth="1"/>
    <col min="8" max="8" width="17.85546875" style="23" customWidth="1"/>
    <col min="9" max="9" width="0.28515625" style="14" customWidth="1"/>
    <col min="10" max="10" width="17.42578125" style="23" customWidth="1"/>
    <col min="11" max="11" width="0.42578125" style="14" customWidth="1"/>
    <col min="12" max="12" width="12.85546875" style="15" customWidth="1"/>
    <col min="13" max="13" width="0.28515625" style="14" customWidth="1"/>
    <col min="14" max="14" width="48.28515625" style="73" customWidth="1"/>
    <col min="15" max="15" width="17.85546875" style="204" customWidth="1"/>
    <col min="16" max="16" width="14.140625" style="80" bestFit="1" customWidth="1"/>
    <col min="17" max="17" width="11.5703125" style="73" bestFit="1" customWidth="1"/>
    <col min="18" max="16384" width="9.140625" style="14"/>
  </cols>
  <sheetData>
    <row r="1" spans="1:17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N1" s="71"/>
      <c r="O1" s="201"/>
      <c r="P1" s="78"/>
      <c r="Q1" s="71"/>
    </row>
    <row r="2" spans="1:17" ht="30" customHeight="1" x14ac:dyDescent="0.2">
      <c r="A2" s="246" t="s">
        <v>0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N2" s="72"/>
      <c r="O2" s="202"/>
      <c r="P2" s="78"/>
      <c r="Q2" s="72"/>
    </row>
    <row r="3" spans="1:17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N3" s="72"/>
      <c r="O3" s="202"/>
      <c r="P3" s="78"/>
      <c r="Q3" s="72"/>
    </row>
    <row r="4" spans="1:17" ht="30" customHeight="1" x14ac:dyDescent="0.55000000000000004">
      <c r="A4" s="13"/>
      <c r="B4" s="13"/>
      <c r="C4" s="13"/>
      <c r="D4" s="120"/>
      <c r="E4" s="13"/>
      <c r="F4" s="13"/>
      <c r="G4" s="13"/>
      <c r="H4" s="13"/>
      <c r="I4" s="13"/>
      <c r="J4" s="13"/>
      <c r="K4" s="13"/>
      <c r="L4" s="81"/>
      <c r="N4" s="72"/>
      <c r="O4" s="202"/>
      <c r="P4" s="78"/>
      <c r="Q4" s="72"/>
    </row>
    <row r="5" spans="1:17" s="15" customFormat="1" ht="30" customHeight="1" x14ac:dyDescent="0.2">
      <c r="A5" s="245" t="s">
        <v>91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N5" s="72"/>
      <c r="O5" s="202"/>
      <c r="P5" s="13"/>
      <c r="Q5" s="72"/>
    </row>
    <row r="6" spans="1:17" ht="30" customHeight="1" x14ac:dyDescent="0.55000000000000004">
      <c r="D6" s="121" t="s">
        <v>109</v>
      </c>
      <c r="F6" s="247" t="s">
        <v>1</v>
      </c>
      <c r="G6" s="247"/>
      <c r="H6" s="247"/>
      <c r="J6" s="260" t="s">
        <v>125</v>
      </c>
      <c r="K6" s="260"/>
      <c r="L6" s="260"/>
      <c r="N6" s="72"/>
      <c r="O6" s="202"/>
      <c r="P6" s="78"/>
      <c r="Q6" s="72"/>
    </row>
    <row r="7" spans="1:17" ht="40.5" customHeight="1" x14ac:dyDescent="0.55000000000000004">
      <c r="A7" s="247" t="s">
        <v>40</v>
      </c>
      <c r="B7" s="247"/>
      <c r="D7" s="121" t="s">
        <v>41</v>
      </c>
      <c r="F7" s="1" t="s">
        <v>42</v>
      </c>
      <c r="H7" s="1" t="s">
        <v>43</v>
      </c>
      <c r="J7" s="30" t="s">
        <v>41</v>
      </c>
      <c r="L7" s="205" t="s">
        <v>9</v>
      </c>
      <c r="N7" s="72"/>
      <c r="O7" s="109"/>
      <c r="P7" s="78"/>
      <c r="Q7" s="72"/>
    </row>
    <row r="8" spans="1:17" ht="30" customHeight="1" x14ac:dyDescent="0.45">
      <c r="A8" s="257" t="s">
        <v>106</v>
      </c>
      <c r="B8" s="257"/>
      <c r="D8" s="128">
        <v>4343512326</v>
      </c>
      <c r="E8" s="159"/>
      <c r="F8" s="128">
        <v>149042937595</v>
      </c>
      <c r="G8" s="159"/>
      <c r="H8" s="128">
        <v>130302916055</v>
      </c>
      <c r="I8" s="159"/>
      <c r="J8" s="128">
        <v>23083533866</v>
      </c>
      <c r="K8" s="156"/>
      <c r="L8" s="206">
        <v>5.3400000000000003E-2</v>
      </c>
      <c r="N8" s="108"/>
      <c r="O8" s="109"/>
      <c r="P8" s="78"/>
      <c r="Q8" s="72"/>
    </row>
    <row r="9" spans="1:17" ht="30" customHeight="1" x14ac:dyDescent="0.45">
      <c r="A9" s="257" t="s">
        <v>105</v>
      </c>
      <c r="B9" s="257"/>
      <c r="C9" s="107"/>
      <c r="D9" s="130">
        <v>150000000000</v>
      </c>
      <c r="E9" s="159"/>
      <c r="F9" s="130">
        <v>0</v>
      </c>
      <c r="G9" s="159"/>
      <c r="H9" s="130">
        <v>0</v>
      </c>
      <c r="I9" s="159"/>
      <c r="J9" s="130">
        <v>150000000000</v>
      </c>
      <c r="K9" s="156"/>
      <c r="L9" s="206">
        <v>0.34710000000000002</v>
      </c>
      <c r="N9" s="108"/>
      <c r="O9" s="109"/>
      <c r="P9" s="78"/>
      <c r="Q9" s="72"/>
    </row>
    <row r="10" spans="1:17" ht="30" customHeight="1" x14ac:dyDescent="0.45">
      <c r="A10" s="257" t="s">
        <v>114</v>
      </c>
      <c r="B10" s="257"/>
      <c r="C10" s="107"/>
      <c r="D10" s="130">
        <v>419343723</v>
      </c>
      <c r="E10" s="159"/>
      <c r="F10" s="130">
        <v>3163928621</v>
      </c>
      <c r="G10" s="159"/>
      <c r="H10" s="130">
        <v>2749289287</v>
      </c>
      <c r="I10" s="159"/>
      <c r="J10" s="130">
        <v>833983057</v>
      </c>
      <c r="K10" s="156"/>
      <c r="L10" s="206">
        <v>1.9E-3</v>
      </c>
      <c r="N10" s="108"/>
      <c r="O10" s="109"/>
      <c r="P10" s="78"/>
      <c r="Q10" s="72"/>
    </row>
    <row r="11" spans="1:17" ht="30" customHeight="1" x14ac:dyDescent="0.45">
      <c r="A11" s="257" t="s">
        <v>115</v>
      </c>
      <c r="B11" s="257"/>
      <c r="C11" s="107"/>
      <c r="D11" s="130">
        <v>1816890707</v>
      </c>
      <c r="E11" s="159"/>
      <c r="F11" s="130">
        <v>132336953996</v>
      </c>
      <c r="G11" s="159"/>
      <c r="H11" s="130">
        <v>117056692436</v>
      </c>
      <c r="I11" s="159"/>
      <c r="J11" s="130">
        <v>17097152267</v>
      </c>
      <c r="K11" s="156"/>
      <c r="L11" s="206">
        <v>3.9600000000000003E-2</v>
      </c>
      <c r="N11" s="108"/>
      <c r="O11" s="109"/>
      <c r="P11" s="78"/>
      <c r="Q11" s="72"/>
    </row>
    <row r="12" spans="1:17" ht="30" customHeight="1" x14ac:dyDescent="0.45">
      <c r="A12" s="257" t="s">
        <v>116</v>
      </c>
      <c r="B12" s="257"/>
      <c r="C12" s="107"/>
      <c r="D12" s="130">
        <v>20000000000</v>
      </c>
      <c r="E12" s="159"/>
      <c r="F12" s="130">
        <v>0</v>
      </c>
      <c r="G12" s="159"/>
      <c r="H12" s="130">
        <v>0</v>
      </c>
      <c r="I12" s="159"/>
      <c r="J12" s="130">
        <v>20000000000</v>
      </c>
      <c r="K12" s="156"/>
      <c r="L12" s="206">
        <v>4.6300000000000001E-2</v>
      </c>
      <c r="N12" s="108"/>
      <c r="O12" s="109"/>
      <c r="P12" s="78"/>
      <c r="Q12" s="72"/>
    </row>
    <row r="13" spans="1:17" ht="30" customHeight="1" x14ac:dyDescent="0.45">
      <c r="A13" s="257" t="s">
        <v>117</v>
      </c>
      <c r="B13" s="257"/>
      <c r="C13" s="107"/>
      <c r="D13" s="130">
        <v>373600</v>
      </c>
      <c r="E13" s="159"/>
      <c r="F13" s="130">
        <v>49315068</v>
      </c>
      <c r="G13" s="159"/>
      <c r="H13" s="130">
        <v>49688668</v>
      </c>
      <c r="I13" s="159"/>
      <c r="J13" s="130">
        <v>0</v>
      </c>
      <c r="K13" s="156"/>
      <c r="L13" s="206">
        <v>0</v>
      </c>
      <c r="N13" s="108"/>
      <c r="O13" s="109"/>
      <c r="P13" s="78"/>
      <c r="Q13" s="72"/>
    </row>
    <row r="14" spans="1:17" ht="30" customHeight="1" x14ac:dyDescent="0.45">
      <c r="A14" s="257" t="s">
        <v>118</v>
      </c>
      <c r="B14" s="257"/>
      <c r="C14" s="107"/>
      <c r="D14" s="130">
        <v>30000000000</v>
      </c>
      <c r="E14" s="159"/>
      <c r="F14" s="130">
        <v>0</v>
      </c>
      <c r="G14" s="159"/>
      <c r="H14" s="130">
        <v>0</v>
      </c>
      <c r="I14" s="159"/>
      <c r="J14" s="130">
        <v>30000000000</v>
      </c>
      <c r="K14" s="156"/>
      <c r="L14" s="206">
        <v>6.9400000000000003E-2</v>
      </c>
      <c r="N14" s="108"/>
      <c r="O14" s="109"/>
      <c r="P14" s="78"/>
      <c r="Q14" s="72"/>
    </row>
    <row r="15" spans="1:17" ht="30" customHeight="1" x14ac:dyDescent="0.45">
      <c r="A15" s="257" t="s">
        <v>119</v>
      </c>
      <c r="B15" s="257"/>
      <c r="C15" s="4"/>
      <c r="D15" s="130">
        <v>50000000000</v>
      </c>
      <c r="E15" s="159"/>
      <c r="F15" s="130">
        <v>0</v>
      </c>
      <c r="G15" s="159"/>
      <c r="H15" s="130">
        <v>0</v>
      </c>
      <c r="I15" s="159"/>
      <c r="J15" s="130">
        <v>50000000000</v>
      </c>
      <c r="K15" s="156"/>
      <c r="L15" s="206">
        <v>0.1157</v>
      </c>
      <c r="N15" s="108"/>
      <c r="O15" s="109"/>
      <c r="P15" s="78"/>
      <c r="Q15" s="72"/>
    </row>
    <row r="16" spans="1:17" ht="30" customHeight="1" x14ac:dyDescent="0.45">
      <c r="A16" s="257" t="s">
        <v>120</v>
      </c>
      <c r="B16" s="257"/>
      <c r="C16" s="107"/>
      <c r="D16" s="130">
        <v>430000</v>
      </c>
      <c r="E16" s="159"/>
      <c r="F16" s="130">
        <v>740099626</v>
      </c>
      <c r="G16" s="159"/>
      <c r="H16" s="130">
        <v>0</v>
      </c>
      <c r="I16" s="159"/>
      <c r="J16" s="130">
        <v>740529626</v>
      </c>
      <c r="K16" s="156"/>
      <c r="L16" s="206">
        <v>1.6999999999999999E-3</v>
      </c>
      <c r="N16" s="108"/>
      <c r="O16" s="109"/>
      <c r="P16" s="78"/>
      <c r="Q16" s="72"/>
    </row>
    <row r="17" spans="1:17" ht="30" customHeight="1" x14ac:dyDescent="0.45">
      <c r="A17" s="257" t="s">
        <v>121</v>
      </c>
      <c r="B17" s="257"/>
      <c r="C17" s="107"/>
      <c r="D17" s="130">
        <v>36000000000</v>
      </c>
      <c r="E17" s="159"/>
      <c r="F17" s="132">
        <v>0</v>
      </c>
      <c r="G17" s="159"/>
      <c r="H17" s="132">
        <v>0</v>
      </c>
      <c r="I17" s="159"/>
      <c r="J17" s="132">
        <v>36000000000</v>
      </c>
      <c r="K17" s="156"/>
      <c r="L17" s="206">
        <v>8.3299999999999999E-2</v>
      </c>
      <c r="N17" s="108"/>
      <c r="O17" s="109"/>
      <c r="P17" s="78"/>
      <c r="Q17" s="72"/>
    </row>
    <row r="18" spans="1:17" s="22" customFormat="1" ht="30" customHeight="1" thickBot="1" x14ac:dyDescent="0.3">
      <c r="A18" s="246" t="s">
        <v>10</v>
      </c>
      <c r="B18" s="246"/>
      <c r="D18" s="26">
        <f>SUM(D8:D17)</f>
        <v>292580550356</v>
      </c>
      <c r="E18" s="25"/>
      <c r="F18" s="26">
        <f>SUM(F8:F17)</f>
        <v>285333234906</v>
      </c>
      <c r="G18" s="25"/>
      <c r="H18" s="26">
        <f>SUM(H8:H17)</f>
        <v>250158586446</v>
      </c>
      <c r="I18" s="25"/>
      <c r="J18" s="26">
        <f>SUM(J8:J17)</f>
        <v>327755198816</v>
      </c>
      <c r="K18" s="21"/>
      <c r="L18" s="207">
        <f>SUM(L8:L17)</f>
        <v>0.75840000000000019</v>
      </c>
      <c r="N18" s="77"/>
      <c r="O18" s="203"/>
      <c r="P18" s="79"/>
      <c r="Q18" s="77"/>
    </row>
    <row r="19" spans="1:17" ht="24.95" customHeight="1" thickTop="1" x14ac:dyDescent="0.25">
      <c r="B19" s="4"/>
      <c r="C19" s="4"/>
      <c r="D19" s="123"/>
    </row>
    <row r="20" spans="1:17" ht="24.95" customHeight="1" x14ac:dyDescent="0.25">
      <c r="D20" s="123"/>
      <c r="J20" s="148"/>
    </row>
    <row r="21" spans="1:17" ht="24.95" customHeight="1" x14ac:dyDescent="0.25">
      <c r="D21" s="123"/>
    </row>
    <row r="22" spans="1:17" ht="24.95" customHeight="1" x14ac:dyDescent="0.25">
      <c r="D22" s="123"/>
    </row>
    <row r="23" spans="1:17" ht="24.95" customHeight="1" x14ac:dyDescent="0.25">
      <c r="D23" s="123"/>
    </row>
  </sheetData>
  <mergeCells count="18">
    <mergeCell ref="A11:B11"/>
    <mergeCell ref="A12:B12"/>
    <mergeCell ref="A13:B13"/>
    <mergeCell ref="A18:B18"/>
    <mergeCell ref="A7:B7"/>
    <mergeCell ref="A8:B8"/>
    <mergeCell ref="A9:B9"/>
    <mergeCell ref="A14:B14"/>
    <mergeCell ref="A15:B15"/>
    <mergeCell ref="A16:B16"/>
    <mergeCell ref="A17:B17"/>
    <mergeCell ref="A10:B10"/>
    <mergeCell ref="A1:L1"/>
    <mergeCell ref="A2:L2"/>
    <mergeCell ref="A3:L3"/>
    <mergeCell ref="F6:H6"/>
    <mergeCell ref="J6:L6"/>
    <mergeCell ref="A5:L5"/>
  </mergeCells>
  <pageMargins left="0.39" right="0.39" top="0.39" bottom="0.39" header="0" footer="0"/>
  <pageSetup scale="9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249977111117893"/>
  </sheetPr>
  <dimension ref="A1:M12"/>
  <sheetViews>
    <sheetView rightToLeft="1" view="pageBreakPreview" zoomScaleNormal="100" zoomScaleSheetLayoutView="100" workbookViewId="0">
      <selection activeCell="A11" sqref="A11:B11"/>
    </sheetView>
  </sheetViews>
  <sheetFormatPr defaultRowHeight="30" customHeight="1" x14ac:dyDescent="0.2"/>
  <cols>
    <col min="1" max="1" width="2.5703125" customWidth="1"/>
    <col min="2" max="2" width="48.85546875" customWidth="1"/>
    <col min="3" max="3" width="0.42578125" customWidth="1"/>
    <col min="4" max="4" width="11.7109375" customWidth="1"/>
    <col min="5" max="5" width="0.7109375" customWidth="1"/>
    <col min="6" max="6" width="17" customWidth="1"/>
    <col min="7" max="7" width="0.85546875" customWidth="1"/>
    <col min="8" max="8" width="15.42578125" style="64" customWidth="1"/>
    <col min="9" max="9" width="0.5703125" style="64" customWidth="1"/>
    <col min="10" max="10" width="18.5703125" style="64" customWidth="1"/>
    <col min="11" max="11" width="0.28515625" customWidth="1"/>
    <col min="12" max="12" width="24.85546875" style="49" bestFit="1" customWidth="1"/>
    <col min="13" max="13" width="17.85546875" style="49" bestFit="1" customWidth="1"/>
  </cols>
  <sheetData>
    <row r="1" spans="1:13" s="14" customFormat="1" ht="30" customHeight="1" x14ac:dyDescent="0.2">
      <c r="A1" s="246" t="s">
        <v>104</v>
      </c>
      <c r="B1" s="246"/>
      <c r="C1" s="246"/>
      <c r="D1" s="246"/>
      <c r="E1" s="246"/>
      <c r="F1" s="246"/>
      <c r="G1" s="246"/>
      <c r="H1" s="246"/>
      <c r="I1" s="246"/>
      <c r="J1" s="246"/>
      <c r="L1" s="29"/>
      <c r="M1" s="29"/>
    </row>
    <row r="2" spans="1:13" s="14" customFormat="1" ht="30" customHeight="1" x14ac:dyDescent="0.2">
      <c r="A2" s="246" t="s">
        <v>44</v>
      </c>
      <c r="B2" s="246"/>
      <c r="C2" s="246"/>
      <c r="D2" s="246"/>
      <c r="E2" s="246"/>
      <c r="F2" s="246"/>
      <c r="G2" s="246"/>
      <c r="H2" s="246"/>
      <c r="I2" s="246"/>
      <c r="J2" s="246"/>
      <c r="L2" s="29"/>
      <c r="M2" s="29"/>
    </row>
    <row r="3" spans="1:13" s="14" customFormat="1" ht="30" customHeight="1" x14ac:dyDescent="0.2">
      <c r="A3" s="246" t="s">
        <v>124</v>
      </c>
      <c r="B3" s="246"/>
      <c r="C3" s="246"/>
      <c r="D3" s="246"/>
      <c r="E3" s="246"/>
      <c r="F3" s="246"/>
      <c r="G3" s="246"/>
      <c r="H3" s="246"/>
      <c r="I3" s="246"/>
      <c r="J3" s="246"/>
      <c r="L3" s="29"/>
      <c r="M3" s="29"/>
    </row>
    <row r="4" spans="1:13" s="15" customFormat="1" ht="30" customHeight="1" x14ac:dyDescent="0.2">
      <c r="A4" s="245" t="s">
        <v>92</v>
      </c>
      <c r="B4" s="245"/>
      <c r="C4" s="245"/>
      <c r="D4" s="245"/>
      <c r="E4" s="245"/>
      <c r="F4" s="245"/>
      <c r="G4" s="245"/>
      <c r="H4" s="245"/>
      <c r="I4" s="245"/>
      <c r="J4" s="245"/>
      <c r="L4" s="48"/>
      <c r="M4" s="48"/>
    </row>
    <row r="5" spans="1:13" s="14" customFormat="1" ht="42" customHeight="1" x14ac:dyDescent="0.2">
      <c r="A5" s="246"/>
      <c r="B5" s="246"/>
      <c r="D5" s="1" t="s">
        <v>45</v>
      </c>
      <c r="F5" s="1" t="s">
        <v>41</v>
      </c>
      <c r="H5" s="89" t="s">
        <v>46</v>
      </c>
      <c r="I5" s="60"/>
      <c r="J5" s="89" t="s">
        <v>47</v>
      </c>
      <c r="L5" s="29"/>
      <c r="M5" s="29"/>
    </row>
    <row r="6" spans="1:13" s="14" customFormat="1" ht="30" customHeight="1" x14ac:dyDescent="0.5">
      <c r="A6" s="257" t="s">
        <v>48</v>
      </c>
      <c r="B6" s="257"/>
      <c r="D6" s="31" t="s">
        <v>93</v>
      </c>
      <c r="E6" s="16"/>
      <c r="F6" s="128">
        <f>'درآمد سرمایه گذاری در سهام'!I12</f>
        <v>3577966</v>
      </c>
      <c r="G6" s="16"/>
      <c r="H6" s="192">
        <f>F6/F11</f>
        <v>3.8289967778409829E-4</v>
      </c>
      <c r="I6" s="83"/>
      <c r="J6" s="192">
        <v>0</v>
      </c>
      <c r="L6" s="200"/>
      <c r="M6" s="90"/>
    </row>
    <row r="7" spans="1:13" s="14" customFormat="1" ht="30" customHeight="1" x14ac:dyDescent="0.5">
      <c r="A7" s="257" t="s">
        <v>49</v>
      </c>
      <c r="B7" s="257"/>
      <c r="D7" s="31" t="s">
        <v>50</v>
      </c>
      <c r="E7" s="16"/>
      <c r="F7" s="191">
        <f>'درآمد سرمایه گذاری در صندوق'!H12</f>
        <v>683535291</v>
      </c>
      <c r="G7" s="16"/>
      <c r="H7" s="193">
        <f>F7/F11</f>
        <v>7.3149225755068617E-2</v>
      </c>
      <c r="I7" s="83"/>
      <c r="J7" s="193">
        <v>1.6000000000000001E-3</v>
      </c>
      <c r="L7" s="200"/>
      <c r="M7" s="90"/>
    </row>
    <row r="8" spans="1:13" s="14" customFormat="1" ht="30" customHeight="1" x14ac:dyDescent="0.5">
      <c r="A8" s="257" t="s">
        <v>51</v>
      </c>
      <c r="B8" s="257"/>
      <c r="D8" s="31" t="s">
        <v>94</v>
      </c>
      <c r="E8" s="16"/>
      <c r="F8" s="130">
        <f>'درآمد سرمایه گذاری در اوراق به'!R16</f>
        <v>709571983</v>
      </c>
      <c r="G8" s="16"/>
      <c r="H8" s="193">
        <f>F8/F11</f>
        <v>7.5935568883361018E-2</v>
      </c>
      <c r="I8" s="83"/>
      <c r="J8" s="193">
        <v>1.6000000000000001E-4</v>
      </c>
      <c r="L8" s="200"/>
      <c r="M8" s="90"/>
    </row>
    <row r="9" spans="1:13" s="14" customFormat="1" ht="30" customHeight="1" x14ac:dyDescent="0.5">
      <c r="A9" s="257" t="s">
        <v>52</v>
      </c>
      <c r="B9" s="257"/>
      <c r="D9" s="31" t="s">
        <v>95</v>
      </c>
      <c r="E9" s="16"/>
      <c r="F9" s="130">
        <f>'درآمد سپرده بانکی'!D16</f>
        <v>7865233286</v>
      </c>
      <c r="G9" s="16"/>
      <c r="H9" s="193">
        <f>F9/F11</f>
        <v>0.84170595553623617</v>
      </c>
      <c r="I9" s="83"/>
      <c r="J9" s="193">
        <v>1.8200000000000001E-2</v>
      </c>
      <c r="L9" s="200"/>
      <c r="M9" s="90"/>
    </row>
    <row r="10" spans="1:13" s="14" customFormat="1" ht="30" customHeight="1" x14ac:dyDescent="0.5">
      <c r="A10" s="257" t="s">
        <v>53</v>
      </c>
      <c r="B10" s="257"/>
      <c r="D10" s="31" t="s">
        <v>96</v>
      </c>
      <c r="E10" s="16"/>
      <c r="F10" s="132">
        <f>'سایر درآمدها'!D9</f>
        <v>82476906</v>
      </c>
      <c r="G10" s="16"/>
      <c r="H10" s="194">
        <f>F10/F11</f>
        <v>8.8263501475501337E-3</v>
      </c>
      <c r="I10" s="83"/>
      <c r="J10" s="194">
        <v>2.0000000000000001E-4</v>
      </c>
      <c r="L10" s="98"/>
      <c r="M10" s="90"/>
    </row>
    <row r="11" spans="1:13" s="14" customFormat="1" ht="30" customHeight="1" thickBot="1" x14ac:dyDescent="0.55000000000000004">
      <c r="A11" s="246" t="s">
        <v>10</v>
      </c>
      <c r="B11" s="246"/>
      <c r="C11" s="22"/>
      <c r="D11" s="20"/>
      <c r="E11" s="21"/>
      <c r="F11" s="26">
        <f>SUM(F6:F10)</f>
        <v>9344395432</v>
      </c>
      <c r="G11" s="25"/>
      <c r="H11" s="235">
        <f>SUM(H6:H10)</f>
        <v>1</v>
      </c>
      <c r="I11" s="96"/>
      <c r="J11" s="99">
        <f>SUM(J6:J10)</f>
        <v>2.0160000000000001E-2</v>
      </c>
      <c r="L11" s="92"/>
      <c r="M11" s="29"/>
    </row>
    <row r="12" spans="1:13" ht="30" customHeight="1" thickTop="1" x14ac:dyDescent="0.2"/>
  </sheetData>
  <mergeCells count="11">
    <mergeCell ref="A1:J1"/>
    <mergeCell ref="A2:J2"/>
    <mergeCell ref="A3:J3"/>
    <mergeCell ref="A5:B5"/>
    <mergeCell ref="A4:J4"/>
    <mergeCell ref="A11:B11"/>
    <mergeCell ref="A6:B6"/>
    <mergeCell ref="A7:B7"/>
    <mergeCell ref="A8:B8"/>
    <mergeCell ref="A9:B9"/>
    <mergeCell ref="A10:B10"/>
  </mergeCells>
  <pageMargins left="0.39" right="0.39" top="0.39" bottom="0.39" header="0" footer="0"/>
  <pageSetup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23</vt:i4>
      </vt:variant>
    </vt:vector>
  </HeadingPairs>
  <TitlesOfParts>
    <vt:vector size="42" baseType="lpstr">
      <vt:lpstr>صورت وضعیت</vt:lpstr>
      <vt:lpstr>سهام</vt:lpstr>
      <vt:lpstr>مبالغ تخصیصی اوراق</vt:lpstr>
      <vt:lpstr>اوراق</vt:lpstr>
      <vt:lpstr>تعدیل قیمت</vt:lpstr>
      <vt:lpstr>اوراق مشتقه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  <vt:lpstr>'درآمد سپرده بانکی'!Print_Titles</vt:lpstr>
      <vt:lpstr>'درآمد سرمایه گذاری در اوراق به'!Print_Titles</vt:lpstr>
      <vt:lpstr>'درآمد ناشی از فروش'!Print_Titles</vt:lpstr>
      <vt:lpstr>'سود سپرده بانکی'!Print_Titles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Behnaz Taheri</dc:creator>
  <dc:description/>
  <cp:lastModifiedBy>Behnaz Taheri</cp:lastModifiedBy>
  <cp:lastPrinted>2025-01-27T13:30:26Z</cp:lastPrinted>
  <dcterms:created xsi:type="dcterms:W3CDTF">2024-08-25T06:34:11Z</dcterms:created>
  <dcterms:modified xsi:type="dcterms:W3CDTF">2025-01-27T14:05:31Z</dcterms:modified>
</cp:coreProperties>
</file>